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TABEL RENJA 2.3 27 JULI 2020" sheetId="12" r:id="rId1"/>
    <sheet name="TABEL RENJA 2.4 " sheetId="8" r:id="rId2"/>
    <sheet name="TABEL RENJA 2.5" sheetId="10" r:id="rId3"/>
  </sheets>
  <definedNames>
    <definedName name="_xlnm._FilterDatabase" localSheetId="0" hidden="1">'TABEL RENJA 2.3 27 JULI 2020'!$A$10:$R$211</definedName>
    <definedName name="_xlnm._FilterDatabase" localSheetId="1" hidden="1">'TABEL RENJA 2.4 '!$A$8:$N$212</definedName>
    <definedName name="_xlnm._FilterDatabase" localSheetId="2" hidden="1">'TABEL RENJA 2.5'!$A$8:$H$212</definedName>
    <definedName name="_xlnm.Print_Titles" localSheetId="0">'TABEL RENJA 2.3 27 JULI 2020'!$7:$9</definedName>
    <definedName name="_xlnm.Print_Titles" localSheetId="1">'TABEL RENJA 2.4 '!$7:$9</definedName>
    <definedName name="_xlnm.Print_Titles" localSheetId="2">'TABEL RENJA 2.5'!$8:$9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1" i="12"/>
  <c r="F81" i="8" l="1"/>
  <c r="F81" i="10"/>
  <c r="F64" i="8"/>
  <c r="F64" i="10"/>
  <c r="F52" i="8"/>
  <c r="F11" s="1"/>
  <c r="F52" i="10"/>
  <c r="F11" s="1"/>
  <c r="F52" i="12"/>
  <c r="H69" i="8" l="1"/>
  <c r="H69" i="10"/>
  <c r="H69" i="12"/>
  <c r="H64" s="1"/>
  <c r="I79"/>
  <c r="I64" i="8" l="1"/>
  <c r="I64" i="10"/>
  <c r="G64" i="8"/>
  <c r="G64" i="10"/>
  <c r="J11" i="8" l="1"/>
  <c r="J11" i="10"/>
  <c r="J13" i="12"/>
  <c r="J81" i="8" l="1"/>
  <c r="J81" i="10"/>
  <c r="I81" i="8"/>
  <c r="I81" i="10"/>
  <c r="G32" i="8" l="1"/>
  <c r="G11" s="1"/>
  <c r="G32" i="10"/>
  <c r="G11" s="1"/>
  <c r="G32" i="12"/>
  <c r="G81" i="8"/>
  <c r="G81" i="10"/>
  <c r="F190" i="8"/>
  <c r="F190" i="10"/>
  <c r="F107" s="1"/>
  <c r="F190" i="12"/>
  <c r="H160"/>
  <c r="J169"/>
  <c r="K169" s="1"/>
  <c r="I169"/>
  <c r="J168"/>
  <c r="K168" s="1"/>
  <c r="I168"/>
  <c r="J167"/>
  <c r="K167" s="1"/>
  <c r="I167"/>
  <c r="J166"/>
  <c r="K166" s="1"/>
  <c r="I166"/>
  <c r="J165"/>
  <c r="K165" s="1"/>
  <c r="I165"/>
  <c r="J164"/>
  <c r="K164" s="1"/>
  <c r="I164"/>
  <c r="J163"/>
  <c r="K163" s="1"/>
  <c r="I163"/>
  <c r="J162"/>
  <c r="K162" s="1"/>
  <c r="I162"/>
  <c r="J161"/>
  <c r="K161" s="1"/>
  <c r="I161"/>
  <c r="F160"/>
  <c r="F107" i="8" l="1"/>
  <c r="K160" i="12"/>
  <c r="I160"/>
  <c r="J160"/>
  <c r="M19" i="8"/>
  <c r="M21"/>
  <c r="H23"/>
  <c r="H23" i="10" s="1"/>
  <c r="H24" i="8"/>
  <c r="H25"/>
  <c r="M25" s="1"/>
  <c r="H26"/>
  <c r="M26" s="1"/>
  <c r="H27"/>
  <c r="H27" i="10" s="1"/>
  <c r="H28" i="8"/>
  <c r="H28" i="10" s="1"/>
  <c r="H29" i="8"/>
  <c r="H30"/>
  <c r="M30" s="1"/>
  <c r="H31"/>
  <c r="M31" s="1"/>
  <c r="H34"/>
  <c r="H34" i="10" s="1"/>
  <c r="H35" i="8"/>
  <c r="M35" s="1"/>
  <c r="M37"/>
  <c r="H38"/>
  <c r="H38" i="10" s="1"/>
  <c r="H39" i="8"/>
  <c r="H39" i="10" s="1"/>
  <c r="H40" i="8"/>
  <c r="H41"/>
  <c r="M41" s="1"/>
  <c r="H43"/>
  <c r="H43" i="10" s="1"/>
  <c r="H44" i="8"/>
  <c r="H44" i="10" s="1"/>
  <c r="H45" i="8"/>
  <c r="M46"/>
  <c r="H47"/>
  <c r="M47" s="1"/>
  <c r="H48"/>
  <c r="H48" i="10" s="1"/>
  <c r="H49" i="8"/>
  <c r="H50"/>
  <c r="H50" i="10" s="1"/>
  <c r="H51" i="8"/>
  <c r="M51" s="1"/>
  <c r="H53"/>
  <c r="M53" s="1"/>
  <c r="H54"/>
  <c r="H54" i="10" s="1"/>
  <c r="H55" i="8"/>
  <c r="H55" i="10" s="1"/>
  <c r="H56" i="8"/>
  <c r="H57"/>
  <c r="M57" s="1"/>
  <c r="H58"/>
  <c r="M58" s="1"/>
  <c r="H59"/>
  <c r="H59" i="10" s="1"/>
  <c r="H60" i="8"/>
  <c r="H60" i="10" s="1"/>
  <c r="H61" i="8"/>
  <c r="H62"/>
  <c r="M63"/>
  <c r="H66"/>
  <c r="H64" s="1"/>
  <c r="M71"/>
  <c r="M75"/>
  <c r="M76"/>
  <c r="M82"/>
  <c r="M86"/>
  <c r="M88"/>
  <c r="M92"/>
  <c r="H94"/>
  <c r="H94" i="10" s="1"/>
  <c r="H95" i="8"/>
  <c r="H97"/>
  <c r="M97" s="1"/>
  <c r="H98"/>
  <c r="H98" i="10" s="1"/>
  <c r="H100" i="8"/>
  <c r="H101"/>
  <c r="M101" s="1"/>
  <c r="H102"/>
  <c r="M102" s="1"/>
  <c r="H103"/>
  <c r="H103" i="10" s="1"/>
  <c r="H104" i="8"/>
  <c r="H104" i="10" s="1"/>
  <c r="H105" i="8"/>
  <c r="H106"/>
  <c r="M106" s="1"/>
  <c r="M107"/>
  <c r="H109"/>
  <c r="H111"/>
  <c r="M111" s="1"/>
  <c r="H112"/>
  <c r="H113"/>
  <c r="M113" s="1"/>
  <c r="H114"/>
  <c r="H114" i="10" s="1"/>
  <c r="H115" i="8"/>
  <c r="H115" i="10" s="1"/>
  <c r="H116" i="8"/>
  <c r="H117"/>
  <c r="M117" s="1"/>
  <c r="H118"/>
  <c r="M118" s="1"/>
  <c r="H119"/>
  <c r="H119" i="10" s="1"/>
  <c r="H121" i="8"/>
  <c r="H122"/>
  <c r="M122" s="1"/>
  <c r="H123"/>
  <c r="M123" s="1"/>
  <c r="H124"/>
  <c r="H124" i="10" s="1"/>
  <c r="H125" i="8"/>
  <c r="H126"/>
  <c r="H126" i="10" s="1"/>
  <c r="H127" i="8"/>
  <c r="M127" s="1"/>
  <c r="H128"/>
  <c r="H130"/>
  <c r="H130" i="10" s="1"/>
  <c r="H132" i="8"/>
  <c r="H133"/>
  <c r="M133" s="1"/>
  <c r="H134"/>
  <c r="M134" s="1"/>
  <c r="H135"/>
  <c r="H135" i="10" s="1"/>
  <c r="H136" i="8"/>
  <c r="H136" i="10" s="1"/>
  <c r="H137" i="8"/>
  <c r="H138"/>
  <c r="M138" s="1"/>
  <c r="H139"/>
  <c r="H141"/>
  <c r="H141" i="10" s="1"/>
  <c r="H142" i="8"/>
  <c r="H143"/>
  <c r="M143" s="1"/>
  <c r="H144"/>
  <c r="H144" i="10" s="1"/>
  <c r="H145" i="8"/>
  <c r="H145" i="10" s="1"/>
  <c r="H146" i="8"/>
  <c r="H147"/>
  <c r="H148"/>
  <c r="H148" i="10" s="1"/>
  <c r="H149" i="8"/>
  <c r="H149" i="10" s="1"/>
  <c r="H150" i="8"/>
  <c r="M150" s="1"/>
  <c r="H152"/>
  <c r="H152" i="10" s="1"/>
  <c r="H153" i="8"/>
  <c r="H153" i="10" s="1"/>
  <c r="H154" i="8"/>
  <c r="M154" s="1"/>
  <c r="H155"/>
  <c r="M155" s="1"/>
  <c r="H156"/>
  <c r="H156" i="10" s="1"/>
  <c r="H157" i="8"/>
  <c r="H157" i="10" s="1"/>
  <c r="H158" i="8"/>
  <c r="H159"/>
  <c r="M159" s="1"/>
  <c r="H160"/>
  <c r="H160" i="10" s="1"/>
  <c r="H162" i="8"/>
  <c r="H163"/>
  <c r="H164"/>
  <c r="H164" i="10" s="1"/>
  <c r="H165" i="8"/>
  <c r="H165" i="10" s="1"/>
  <c r="H166" i="8"/>
  <c r="M166" s="1"/>
  <c r="H167"/>
  <c r="H168"/>
  <c r="H168" i="10" s="1"/>
  <c r="H169" i="8"/>
  <c r="H169" i="10" s="1"/>
  <c r="H170" i="8"/>
  <c r="H171"/>
  <c r="M171" s="1"/>
  <c r="M175"/>
  <c r="H184"/>
  <c r="H184" i="10" s="1"/>
  <c r="H185" i="8"/>
  <c r="H185" i="10" s="1"/>
  <c r="H186" i="8"/>
  <c r="H187"/>
  <c r="M187" s="1"/>
  <c r="H188"/>
  <c r="H188" i="10" s="1"/>
  <c r="H189" i="8"/>
  <c r="H189" i="10" s="1"/>
  <c r="H190" i="8"/>
  <c r="H192"/>
  <c r="H192" i="10" s="1"/>
  <c r="H193" i="8"/>
  <c r="M193" s="1"/>
  <c r="H196"/>
  <c r="H196" i="10" s="1"/>
  <c r="H197" i="8"/>
  <c r="H197" i="10" s="1"/>
  <c r="M198" i="8"/>
  <c r="H199"/>
  <c r="H202"/>
  <c r="H202" i="10" s="1"/>
  <c r="H204" i="8"/>
  <c r="H205"/>
  <c r="H205" i="10" s="1"/>
  <c r="H206" i="8"/>
  <c r="M206" s="1"/>
  <c r="H207"/>
  <c r="M207" s="1"/>
  <c r="H208"/>
  <c r="H209"/>
  <c r="H209" i="10" s="1"/>
  <c r="H210" i="8"/>
  <c r="H210" i="10" s="1"/>
  <c r="H211" i="8"/>
  <c r="M211" s="1"/>
  <c r="M212"/>
  <c r="H13"/>
  <c r="H66" i="10" l="1"/>
  <c r="H64" s="1"/>
  <c r="H13"/>
  <c r="J13" s="1"/>
  <c r="J13" i="8"/>
  <c r="H118" i="10"/>
  <c r="M157" i="8"/>
  <c r="M180"/>
  <c r="M39"/>
  <c r="M205"/>
  <c r="M59"/>
  <c r="M189"/>
  <c r="M173"/>
  <c r="M156"/>
  <c r="M55"/>
  <c r="M28"/>
  <c r="H207" i="10"/>
  <c r="H150"/>
  <c r="H117"/>
  <c r="H35"/>
  <c r="M165" i="8"/>
  <c r="M149"/>
  <c r="M85"/>
  <c r="M48"/>
  <c r="M27"/>
  <c r="H206" i="10"/>
  <c r="H97"/>
  <c r="H51"/>
  <c r="H31"/>
  <c r="M164" i="8"/>
  <c r="M148"/>
  <c r="M60"/>
  <c r="M43"/>
  <c r="M23"/>
  <c r="H193" i="10"/>
  <c r="H47"/>
  <c r="H199"/>
  <c r="M199" i="8"/>
  <c r="M179"/>
  <c r="H163" i="10"/>
  <c r="M163" i="8"/>
  <c r="M73"/>
  <c r="M50"/>
  <c r="H139" i="10"/>
  <c r="H26"/>
  <c r="M194" i="8"/>
  <c r="M178"/>
  <c r="H162" i="10"/>
  <c r="M162" i="8"/>
  <c r="H146" i="10"/>
  <c r="M146" i="8"/>
  <c r="M49"/>
  <c r="H49" i="10"/>
  <c r="M94" i="8"/>
  <c r="M72"/>
  <c r="H170" i="10"/>
  <c r="H127"/>
  <c r="H106"/>
  <c r="H57"/>
  <c r="H25"/>
  <c r="M137" i="8"/>
  <c r="H137" i="10"/>
  <c r="M125" i="8"/>
  <c r="H125" i="10"/>
  <c r="M121" i="8"/>
  <c r="H121" i="10"/>
  <c r="H109"/>
  <c r="M105" i="8"/>
  <c r="H105" i="10"/>
  <c r="M84" i="8"/>
  <c r="H56" i="10"/>
  <c r="M56" i="8"/>
  <c r="H40" i="10"/>
  <c r="M40" i="8"/>
  <c r="M36"/>
  <c r="H24" i="10"/>
  <c r="M24" i="8"/>
  <c r="M20"/>
  <c r="M210"/>
  <c r="M202"/>
  <c r="M185"/>
  <c r="M177"/>
  <c r="M169"/>
  <c r="M153"/>
  <c r="M145"/>
  <c r="M136"/>
  <c r="M126"/>
  <c r="M115"/>
  <c r="M104"/>
  <c r="M90"/>
  <c r="M78"/>
  <c r="M44"/>
  <c r="M34"/>
  <c r="H187" i="10"/>
  <c r="H166"/>
  <c r="H155"/>
  <c r="H134"/>
  <c r="H123"/>
  <c r="H113"/>
  <c r="H102"/>
  <c r="H53"/>
  <c r="H208"/>
  <c r="M208" i="8"/>
  <c r="H204" i="10"/>
  <c r="M204" i="8"/>
  <c r="H167" i="10"/>
  <c r="M167" i="8"/>
  <c r="H147" i="10"/>
  <c r="M147" i="8"/>
  <c r="M18"/>
  <c r="H171" i="10"/>
  <c r="H58"/>
  <c r="H190"/>
  <c r="M174" i="8"/>
  <c r="M158"/>
  <c r="H158" i="10"/>
  <c r="H142"/>
  <c r="M61" i="8"/>
  <c r="H61" i="10"/>
  <c r="M45" i="8"/>
  <c r="H45" i="10"/>
  <c r="M33" i="8"/>
  <c r="M29"/>
  <c r="H29" i="10"/>
  <c r="M17" i="8"/>
  <c r="M98"/>
  <c r="M38"/>
  <c r="H159" i="10"/>
  <c r="H138"/>
  <c r="H132"/>
  <c r="M132" i="8"/>
  <c r="H128" i="10"/>
  <c r="M128" i="8"/>
  <c r="H116" i="10"/>
  <c r="M116" i="8"/>
  <c r="H112" i="10"/>
  <c r="M112" i="8"/>
  <c r="H100" i="10"/>
  <c r="M100" i="8"/>
  <c r="H95" i="10"/>
  <c r="M91" i="8"/>
  <c r="M87"/>
  <c r="M74"/>
  <c r="M70"/>
  <c r="M209"/>
  <c r="M184"/>
  <c r="M176"/>
  <c r="M168"/>
  <c r="M160"/>
  <c r="M152"/>
  <c r="M144"/>
  <c r="M135"/>
  <c r="M124"/>
  <c r="M114"/>
  <c r="M103"/>
  <c r="M89"/>
  <c r="M77"/>
  <c r="M54"/>
  <c r="H211" i="10"/>
  <c r="H186"/>
  <c r="H154"/>
  <c r="H143"/>
  <c r="H133"/>
  <c r="H122"/>
  <c r="H111"/>
  <c r="H101"/>
  <c r="H62"/>
  <c r="H41"/>
  <c r="H30"/>
  <c r="J211" i="12"/>
  <c r="K211" s="1"/>
  <c r="I211"/>
  <c r="J210"/>
  <c r="K210" s="1"/>
  <c r="I210"/>
  <c r="J209"/>
  <c r="K209" s="1"/>
  <c r="I209"/>
  <c r="J208"/>
  <c r="K208" s="1"/>
  <c r="I208"/>
  <c r="J207"/>
  <c r="K207" s="1"/>
  <c r="I207"/>
  <c r="J206"/>
  <c r="K206" s="1"/>
  <c r="I206"/>
  <c r="J205"/>
  <c r="K205" s="1"/>
  <c r="I205"/>
  <c r="J204"/>
  <c r="K204" s="1"/>
  <c r="I204"/>
  <c r="J203"/>
  <c r="K203" s="1"/>
  <c r="I203"/>
  <c r="J201"/>
  <c r="K201" s="1"/>
  <c r="I201"/>
  <c r="J198"/>
  <c r="K198" s="1"/>
  <c r="I198"/>
  <c r="J197"/>
  <c r="K197" s="1"/>
  <c r="I197"/>
  <c r="J196"/>
  <c r="K196" s="1"/>
  <c r="I196"/>
  <c r="J195"/>
  <c r="K195" s="1"/>
  <c r="I195"/>
  <c r="J194"/>
  <c r="K194" s="1"/>
  <c r="I194"/>
  <c r="J193"/>
  <c r="K193" s="1"/>
  <c r="I193"/>
  <c r="J192"/>
  <c r="K192" s="1"/>
  <c r="I192"/>
  <c r="J191"/>
  <c r="K191" s="1"/>
  <c r="J189"/>
  <c r="K189" s="1"/>
  <c r="I189"/>
  <c r="J188"/>
  <c r="K188" s="1"/>
  <c r="I188"/>
  <c r="J187"/>
  <c r="K187" s="1"/>
  <c r="I187"/>
  <c r="J186"/>
  <c r="K186" s="1"/>
  <c r="I186"/>
  <c r="J185"/>
  <c r="K185" s="1"/>
  <c r="I185"/>
  <c r="J184"/>
  <c r="K184" s="1"/>
  <c r="I184"/>
  <c r="J183"/>
  <c r="K183" s="1"/>
  <c r="I183"/>
  <c r="J182"/>
  <c r="K182" s="1"/>
  <c r="I182"/>
  <c r="J180"/>
  <c r="K180" s="1"/>
  <c r="I180"/>
  <c r="J179"/>
  <c r="K179" s="1"/>
  <c r="I179"/>
  <c r="J178"/>
  <c r="K178" s="1"/>
  <c r="I178"/>
  <c r="J177"/>
  <c r="K177" s="1"/>
  <c r="I177"/>
  <c r="J176"/>
  <c r="K176" s="1"/>
  <c r="I176"/>
  <c r="J175"/>
  <c r="K175" s="1"/>
  <c r="I175"/>
  <c r="J174"/>
  <c r="K174" s="1"/>
  <c r="I174"/>
  <c r="J173"/>
  <c r="K173" s="1"/>
  <c r="I173"/>
  <c r="J172"/>
  <c r="K172" s="1"/>
  <c r="I172"/>
  <c r="J170"/>
  <c r="I170"/>
  <c r="J159"/>
  <c r="K159" s="1"/>
  <c r="I159"/>
  <c r="J158"/>
  <c r="K158" s="1"/>
  <c r="I158"/>
  <c r="J157"/>
  <c r="K157" s="1"/>
  <c r="I157"/>
  <c r="J156"/>
  <c r="K156" s="1"/>
  <c r="I156"/>
  <c r="J155"/>
  <c r="K155" s="1"/>
  <c r="I155"/>
  <c r="J154"/>
  <c r="K154" s="1"/>
  <c r="I154"/>
  <c r="J153"/>
  <c r="K153" s="1"/>
  <c r="I153"/>
  <c r="J152"/>
  <c r="K152" s="1"/>
  <c r="I152"/>
  <c r="J151"/>
  <c r="K151" s="1"/>
  <c r="I151"/>
  <c r="J149"/>
  <c r="K149" s="1"/>
  <c r="I149"/>
  <c r="J148"/>
  <c r="K148" s="1"/>
  <c r="I148"/>
  <c r="J147"/>
  <c r="K147" s="1"/>
  <c r="I147"/>
  <c r="J146"/>
  <c r="K146" s="1"/>
  <c r="I146"/>
  <c r="J145"/>
  <c r="K145" s="1"/>
  <c r="I145"/>
  <c r="J144"/>
  <c r="K144" s="1"/>
  <c r="I144"/>
  <c r="J143"/>
  <c r="K143" s="1"/>
  <c r="I143"/>
  <c r="J142"/>
  <c r="K142" s="1"/>
  <c r="I142"/>
  <c r="J141"/>
  <c r="K141" s="1"/>
  <c r="I141"/>
  <c r="J140"/>
  <c r="K140" s="1"/>
  <c r="I140"/>
  <c r="J138"/>
  <c r="K138" s="1"/>
  <c r="J137"/>
  <c r="K137" s="1"/>
  <c r="J136"/>
  <c r="K136" s="1"/>
  <c r="J135"/>
  <c r="K135" s="1"/>
  <c r="J134"/>
  <c r="K134" s="1"/>
  <c r="J133"/>
  <c r="K133" s="1"/>
  <c r="J132"/>
  <c r="K132" s="1"/>
  <c r="J131"/>
  <c r="K131" s="1"/>
  <c r="J129"/>
  <c r="K129" s="1"/>
  <c r="I129"/>
  <c r="J128"/>
  <c r="K128" s="1"/>
  <c r="I128"/>
  <c r="J127"/>
  <c r="K127" s="1"/>
  <c r="I127"/>
  <c r="J126"/>
  <c r="K126" s="1"/>
  <c r="I126"/>
  <c r="J125"/>
  <c r="K125" s="1"/>
  <c r="I125"/>
  <c r="J124"/>
  <c r="K124" s="1"/>
  <c r="I124"/>
  <c r="J123"/>
  <c r="K123" s="1"/>
  <c r="I123"/>
  <c r="J122"/>
  <c r="K122" s="1"/>
  <c r="I122"/>
  <c r="J121"/>
  <c r="K121" s="1"/>
  <c r="I121"/>
  <c r="J120"/>
  <c r="K120" s="1"/>
  <c r="I120"/>
  <c r="J118"/>
  <c r="K118" s="1"/>
  <c r="I118"/>
  <c r="J117"/>
  <c r="K117" s="1"/>
  <c r="I117"/>
  <c r="J116"/>
  <c r="K116" s="1"/>
  <c r="I116"/>
  <c r="J115"/>
  <c r="K115" s="1"/>
  <c r="I115"/>
  <c r="J114"/>
  <c r="K114" s="1"/>
  <c r="I114"/>
  <c r="J113"/>
  <c r="K113" s="1"/>
  <c r="I113"/>
  <c r="J112"/>
  <c r="K112" s="1"/>
  <c r="I112"/>
  <c r="J111"/>
  <c r="K111" s="1"/>
  <c r="I111"/>
  <c r="J110"/>
  <c r="K110" s="1"/>
  <c r="I110"/>
  <c r="J108"/>
  <c r="I108"/>
  <c r="J106"/>
  <c r="K106" s="1"/>
  <c r="I106"/>
  <c r="J105"/>
  <c r="K105" s="1"/>
  <c r="I105"/>
  <c r="J104"/>
  <c r="K104" s="1"/>
  <c r="I104"/>
  <c r="J103"/>
  <c r="K103" s="1"/>
  <c r="I103"/>
  <c r="J102"/>
  <c r="K102" s="1"/>
  <c r="I102"/>
  <c r="J101"/>
  <c r="K101" s="1"/>
  <c r="I101"/>
  <c r="J100"/>
  <c r="K100" s="1"/>
  <c r="I100"/>
  <c r="J99"/>
  <c r="K99" s="1"/>
  <c r="I99"/>
  <c r="J97"/>
  <c r="K97" s="1"/>
  <c r="I97"/>
  <c r="J95"/>
  <c r="K95" s="1"/>
  <c r="I95"/>
  <c r="J94"/>
  <c r="K94" s="1"/>
  <c r="I94"/>
  <c r="J92"/>
  <c r="K92" s="1"/>
  <c r="I92"/>
  <c r="J91"/>
  <c r="K91" s="1"/>
  <c r="I91"/>
  <c r="J90"/>
  <c r="K90" s="1"/>
  <c r="I90"/>
  <c r="J89"/>
  <c r="K89" s="1"/>
  <c r="I89"/>
  <c r="J88"/>
  <c r="K88" s="1"/>
  <c r="I88"/>
  <c r="J87"/>
  <c r="K87" s="1"/>
  <c r="I87"/>
  <c r="J86"/>
  <c r="K86" s="1"/>
  <c r="I86"/>
  <c r="J85"/>
  <c r="K85" s="1"/>
  <c r="I85"/>
  <c r="J84"/>
  <c r="K84" s="1"/>
  <c r="I84"/>
  <c r="J82"/>
  <c r="I82"/>
  <c r="J66"/>
  <c r="K66" s="1"/>
  <c r="I66"/>
  <c r="J63"/>
  <c r="K63" s="1"/>
  <c r="I63"/>
  <c r="J62"/>
  <c r="K62" s="1"/>
  <c r="I62"/>
  <c r="J78"/>
  <c r="K78" s="1"/>
  <c r="I78"/>
  <c r="J77"/>
  <c r="K77" s="1"/>
  <c r="I77"/>
  <c r="J76"/>
  <c r="K76" s="1"/>
  <c r="I76"/>
  <c r="J75"/>
  <c r="K75" s="1"/>
  <c r="I75"/>
  <c r="J74"/>
  <c r="K74" s="1"/>
  <c r="I74"/>
  <c r="J73"/>
  <c r="K73" s="1"/>
  <c r="I73"/>
  <c r="J72"/>
  <c r="K72" s="1"/>
  <c r="I72"/>
  <c r="J71"/>
  <c r="K71" s="1"/>
  <c r="I71"/>
  <c r="J70"/>
  <c r="K70" s="1"/>
  <c r="I70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K56" s="1"/>
  <c r="I56"/>
  <c r="J55"/>
  <c r="K55" s="1"/>
  <c r="I55"/>
  <c r="J54"/>
  <c r="K54" s="1"/>
  <c r="I54"/>
  <c r="J53"/>
  <c r="K53" s="1"/>
  <c r="I53"/>
  <c r="J51"/>
  <c r="K51" s="1"/>
  <c r="I51"/>
  <c r="J50"/>
  <c r="K50" s="1"/>
  <c r="I50"/>
  <c r="J49"/>
  <c r="K49" s="1"/>
  <c r="I49"/>
  <c r="J48"/>
  <c r="K48" s="1"/>
  <c r="I48"/>
  <c r="J47"/>
  <c r="K47" s="1"/>
  <c r="I47"/>
  <c r="J46"/>
  <c r="K46" s="1"/>
  <c r="I46"/>
  <c r="J45"/>
  <c r="K45" s="1"/>
  <c r="I45"/>
  <c r="J44"/>
  <c r="K44" s="1"/>
  <c r="I44"/>
  <c r="J43"/>
  <c r="K43" s="1"/>
  <c r="I43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I33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K24" s="1"/>
  <c r="I24"/>
  <c r="J23"/>
  <c r="K23" s="1"/>
  <c r="I23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K13"/>
  <c r="I13"/>
  <c r="K82" l="1"/>
  <c r="I93"/>
  <c r="I42"/>
  <c r="I12"/>
  <c r="I22"/>
  <c r="I52"/>
  <c r="I69"/>
  <c r="I64" s="1"/>
  <c r="I98"/>
  <c r="I109"/>
  <c r="I119"/>
  <c r="I139"/>
  <c r="I150"/>
  <c r="I199"/>
  <c r="J119"/>
  <c r="J93"/>
  <c r="J12"/>
  <c r="I190"/>
  <c r="I191" i="8" s="1"/>
  <c r="I191" i="10" s="1"/>
  <c r="J130" i="12"/>
  <c r="J22"/>
  <c r="I171"/>
  <c r="I181"/>
  <c r="J139"/>
  <c r="J69"/>
  <c r="J32"/>
  <c r="J52"/>
  <c r="J98"/>
  <c r="J109"/>
  <c r="J42"/>
  <c r="J199"/>
  <c r="J171"/>
  <c r="J150"/>
  <c r="I202"/>
  <c r="J190"/>
  <c r="J181"/>
  <c r="J202"/>
  <c r="I39"/>
  <c r="J11" l="1"/>
  <c r="J107"/>
  <c r="H202" l="1"/>
  <c r="H203" i="8" s="1"/>
  <c r="G202" i="12"/>
  <c r="K202" s="1"/>
  <c r="H199"/>
  <c r="K199"/>
  <c r="H190"/>
  <c r="H191" i="8" s="1"/>
  <c r="G190" i="12"/>
  <c r="K190" s="1"/>
  <c r="H182" i="8"/>
  <c r="H181" s="1"/>
  <c r="M181" s="1"/>
  <c r="G181" i="12"/>
  <c r="K181" s="1"/>
  <c r="H171"/>
  <c r="G171"/>
  <c r="K171" s="1"/>
  <c r="H161" i="8"/>
  <c r="H150" i="12"/>
  <c r="H151" i="8" s="1"/>
  <c r="G150" i="12"/>
  <c r="K150" s="1"/>
  <c r="H139"/>
  <c r="H140" i="8" s="1"/>
  <c r="G139" i="12"/>
  <c r="K139" s="1"/>
  <c r="H130"/>
  <c r="H131" i="8" s="1"/>
  <c r="G130" i="12"/>
  <c r="K130" s="1"/>
  <c r="H119"/>
  <c r="G119"/>
  <c r="K119" s="1"/>
  <c r="H109"/>
  <c r="H110" i="8" s="1"/>
  <c r="G109" i="12"/>
  <c r="K109" s="1"/>
  <c r="H98"/>
  <c r="H99" i="8" s="1"/>
  <c r="G98" i="12"/>
  <c r="K98" s="1"/>
  <c r="H93"/>
  <c r="H93" i="8" s="1"/>
  <c r="K93" i="12"/>
  <c r="H83"/>
  <c r="G83"/>
  <c r="G69"/>
  <c r="G64" s="1"/>
  <c r="H52"/>
  <c r="H52" i="8" s="1"/>
  <c r="G52" i="12"/>
  <c r="K52" s="1"/>
  <c r="H42"/>
  <c r="H42" i="8" s="1"/>
  <c r="G42" i="12"/>
  <c r="H22"/>
  <c r="H22" i="8" s="1"/>
  <c r="G22" i="12"/>
  <c r="K22" s="1"/>
  <c r="H12"/>
  <c r="G12"/>
  <c r="K12" s="1"/>
  <c r="G81" l="1"/>
  <c r="H83" i="8"/>
  <c r="H81" s="1"/>
  <c r="H81" i="12"/>
  <c r="K42"/>
  <c r="G11"/>
  <c r="H22" i="10"/>
  <c r="M22" i="8"/>
  <c r="H52" i="10"/>
  <c r="M52" i="8"/>
  <c r="H99" i="10"/>
  <c r="M99" i="8"/>
  <c r="M120"/>
  <c r="H140" i="10"/>
  <c r="M161" i="8"/>
  <c r="H161" i="10"/>
  <c r="M182" i="8"/>
  <c r="H182" i="10"/>
  <c r="H181" s="1"/>
  <c r="M201" i="8"/>
  <c r="M42"/>
  <c r="H42" i="10"/>
  <c r="M93" i="8"/>
  <c r="H93" i="10"/>
  <c r="H110"/>
  <c r="M110" i="8"/>
  <c r="H131" i="10"/>
  <c r="M131" i="8"/>
  <c r="H151" i="10"/>
  <c r="M151" i="8"/>
  <c r="M172"/>
  <c r="M191"/>
  <c r="H191" i="10"/>
  <c r="H203"/>
  <c r="M203" i="8"/>
  <c r="J83" i="12"/>
  <c r="J81" s="1"/>
  <c r="K69"/>
  <c r="H32"/>
  <c r="K64"/>
  <c r="G107"/>
  <c r="K107" s="1"/>
  <c r="H12" i="10"/>
  <c r="H12" i="8"/>
  <c r="F202" i="12"/>
  <c r="F181"/>
  <c r="F171"/>
  <c r="F150"/>
  <c r="F139"/>
  <c r="I138"/>
  <c r="I137"/>
  <c r="I136"/>
  <c r="I135"/>
  <c r="I134"/>
  <c r="I133"/>
  <c r="I132"/>
  <c r="I131"/>
  <c r="F119"/>
  <c r="F109"/>
  <c r="F98"/>
  <c r="F83"/>
  <c r="F69"/>
  <c r="F64" s="1"/>
  <c r="F42"/>
  <c r="I41"/>
  <c r="I40"/>
  <c r="I38"/>
  <c r="I37"/>
  <c r="I36"/>
  <c r="I35"/>
  <c r="I34"/>
  <c r="F22"/>
  <c r="L189"/>
  <c r="F12"/>
  <c r="F81" l="1"/>
  <c r="H83" i="10"/>
  <c r="H81" s="1"/>
  <c r="M69" i="8"/>
  <c r="I83" i="12"/>
  <c r="I81" s="1"/>
  <c r="M83" i="8"/>
  <c r="H11" i="12"/>
  <c r="H10" s="1"/>
  <c r="H32" i="8"/>
  <c r="H11" s="1"/>
  <c r="H10" s="1"/>
  <c r="J10" s="1"/>
  <c r="M108"/>
  <c r="M81"/>
  <c r="K11" i="12"/>
  <c r="K32"/>
  <c r="I32"/>
  <c r="I11" s="1"/>
  <c r="I130"/>
  <c r="I107" s="1"/>
  <c r="K83"/>
  <c r="K81"/>
  <c r="F130"/>
  <c r="F107" s="1"/>
  <c r="F32"/>
  <c r="F11" s="1"/>
  <c r="H10" i="10" l="1"/>
  <c r="I10" i="8"/>
  <c r="G10" i="12"/>
  <c r="J10" s="1"/>
  <c r="H32" i="10"/>
  <c r="H11" s="1"/>
  <c r="M32" i="8"/>
  <c r="F10" i="12"/>
  <c r="I10" s="1"/>
  <c r="I10" i="10" l="1"/>
  <c r="J10"/>
  <c r="M191" i="12"/>
  <c r="M194" l="1"/>
</calcChain>
</file>

<file path=xl/sharedStrings.xml><?xml version="1.0" encoding="utf-8"?>
<sst xmlns="http://schemas.openxmlformats.org/spreadsheetml/2006/main" count="2660" uniqueCount="205">
  <si>
    <t>LOKASI</t>
  </si>
  <si>
    <t>BELANJA LANGSUNG</t>
  </si>
  <si>
    <t>1 th</t>
  </si>
  <si>
    <t>Program Pelayanan Administrasi Perkantoran</t>
  </si>
  <si>
    <t>Penyediaan jasa pemeliharaan dan perizinan kendaraan dinas/operasional</t>
  </si>
  <si>
    <t>Penyediaan jasa kebersihan kantor</t>
  </si>
  <si>
    <t>Penyediaan makanan dan minuman</t>
  </si>
  <si>
    <t>Rapat-rapat koordinasi dan konsultasi ke luar daerah</t>
  </si>
  <si>
    <t>Penyediaan Jasa tenaga Administrasi/Teknis perkantoran</t>
  </si>
  <si>
    <t>PROGRAM PENINGKATAN SARANA DAN PRASARANA APARATUR</t>
  </si>
  <si>
    <t>KODE</t>
  </si>
  <si>
    <t>INDIKATOR KINERJA PROGRAM/KEGIATAN</t>
  </si>
  <si>
    <t>TARGET CAPAIAN KINERJA</t>
  </si>
  <si>
    <t>CATATAN PENTING</t>
  </si>
  <si>
    <t>Tabel  2.4</t>
  </si>
  <si>
    <t>PROGRAM / KEGIATAN</t>
  </si>
  <si>
    <t>HASIL ANALISIS KEBUTUHAN</t>
  </si>
  <si>
    <t>RANCANGAN AWAL RKPD</t>
  </si>
  <si>
    <t>Tersedianya standar pelayanan minimal yang jelas</t>
  </si>
  <si>
    <t>Meningkatnya jumlah sarana prasarana yang memadai</t>
  </si>
  <si>
    <t>I</t>
  </si>
  <si>
    <t>II</t>
  </si>
  <si>
    <t>VI</t>
  </si>
  <si>
    <t xml:space="preserve">Kec </t>
  </si>
  <si>
    <t>Kec</t>
  </si>
  <si>
    <t>Kecamatan</t>
  </si>
  <si>
    <t>Kelurahan Silaing Bawah</t>
  </si>
  <si>
    <t>Kelurahan Silaing Atas</t>
  </si>
  <si>
    <t>Kelurahan Pasar Usang</t>
  </si>
  <si>
    <t>Kelurahan Bukit Surungan</t>
  </si>
  <si>
    <t xml:space="preserve">Kelurahan Pasar Baru </t>
  </si>
  <si>
    <t>Kelurahan Balai-Balai</t>
  </si>
  <si>
    <t>Kelurahan Tanah Hitam</t>
  </si>
  <si>
    <t>Kelurahan Kampung Manggis</t>
  </si>
  <si>
    <t>Kec &amp; Kel</t>
  </si>
  <si>
    <t>Kel</t>
  </si>
  <si>
    <t>Kec dan 8 kel</t>
  </si>
  <si>
    <t>KEBUTUHAN DANA/PAGU INDIKATIF</t>
  </si>
  <si>
    <t>Tabel  2.5</t>
  </si>
  <si>
    <t xml:space="preserve">KECAMATAN PADANG PANJANG BARAT </t>
  </si>
  <si>
    <t>Catatan</t>
  </si>
  <si>
    <t>NO</t>
  </si>
  <si>
    <t>BESARAN / VOLUME</t>
  </si>
  <si>
    <t>1 x kegiatan</t>
  </si>
  <si>
    <t>Peringatan HUT RI dan HUT Kota</t>
  </si>
  <si>
    <t>Jumlah PKK yang diberdayakan</t>
  </si>
  <si>
    <t>Kelurahan</t>
  </si>
  <si>
    <t>Jumlah kegiatan HUT RI dan HUT Kota yang dilaksanakan</t>
  </si>
  <si>
    <t>URUSAN/BIDANG URUSAN PEMERINTAHAN DAERAH DAN PROGRAM / KEGIATAN</t>
  </si>
  <si>
    <t xml:space="preserve">INDIKATOR KINERJA PROGRAM/KEGIATAN </t>
  </si>
  <si>
    <t>APBD</t>
  </si>
  <si>
    <t>Tabel  2.3</t>
  </si>
  <si>
    <t>OK</t>
  </si>
  <si>
    <t>Lomba Pendamping KUBE FM</t>
  </si>
  <si>
    <t>Pembangunan Sarana dan Prasarana Kelurahan</t>
  </si>
  <si>
    <t>Pemberdayaan Masyarakat di Kelurahan</t>
  </si>
  <si>
    <t>Penyediaan cetak dokumen dan jasa surat menyurat</t>
  </si>
  <si>
    <t>Jumlah perangko, materai yang diadakan, Jumlah Alat Tulis Kantor yang diadakan, Jumlah barang cetakan dan penggandaan yang dilaksanakan</t>
  </si>
  <si>
    <t>Penyediaan Komponen dan Jasa Listrik, air dan komunikasi</t>
  </si>
  <si>
    <t>Jumlah peralatan listrik yang disediakan, jumlah tagihan rekening listrik, telepon dan air yang dibayarkan</t>
  </si>
  <si>
    <t>Jumlah kendaraan dinas yang terpelihara</t>
  </si>
  <si>
    <t>Jumlah kendaraan dinas yang terpelihara dan honor yang dibayarkan</t>
  </si>
  <si>
    <t>Jumlah petugas kebersihan dan peralatan kebersihan yang tersedia</t>
  </si>
  <si>
    <t>Jumlah makan dan minuman untuk rapat yang tersedia dan kegiatan open house</t>
  </si>
  <si>
    <t>Jumlah PNS yang mengikuti rapat koordinasi</t>
  </si>
  <si>
    <t>Jumlah pegawai honorer dan THL</t>
  </si>
  <si>
    <t>1 paket</t>
  </si>
  <si>
    <t>Pensertifikatan Tanah Pemerintah Daerah</t>
  </si>
  <si>
    <t>Jumlah Sertifikat Tanah Pemerintah Daerah yang diterbitkan</t>
  </si>
  <si>
    <t>Pemeliharaan gedung dan perlengkapan kantor</t>
  </si>
  <si>
    <t>Jumlah gedung dan peralatan kantor yang dipelihara</t>
  </si>
  <si>
    <t>Jumlah gedung kantor yang dipelihara</t>
  </si>
  <si>
    <t>Program Penyelenggaraan Pemerintahan Kecamatan/Kelurahan</t>
  </si>
  <si>
    <t>Nilai Kepuasan masyarakat terhadap layanan kecamatan/kelurahan</t>
  </si>
  <si>
    <t>Pembinaan Usaha Kesehatan Sekolah (UKS)</t>
  </si>
  <si>
    <t>Jumlah pemenang lomba UKS</t>
  </si>
  <si>
    <t>Peningkatan Kerjasama Dengan Aparat Keamanan Dalam Teknik Pencegahan Kejahatan</t>
  </si>
  <si>
    <t xml:space="preserve">Jumlah kegiatan FKPM yang difasilitasi </t>
  </si>
  <si>
    <t>9 forum</t>
  </si>
  <si>
    <t>2 kegiatan</t>
  </si>
  <si>
    <t>Operasional Sistem Informasi Pelayanan Publik</t>
  </si>
  <si>
    <t>Jumlah Aplikasi dan sosialisasi yang dijalankan</t>
  </si>
  <si>
    <t>Pelaksanaan Kegiatan ISO 9001</t>
  </si>
  <si>
    <t>Jumlah jenis fasilitasi ISO</t>
  </si>
  <si>
    <t>Forum Koordinasi dan Diskusi Pimpinan Tentang Masalah Kedinasan Kantibmas di Kecamatan</t>
  </si>
  <si>
    <t>Jumlah Forum Koordinasi dan Diskusi Pimpinan Tentang Masalah Kedinasan Kantibmas di Kecamatan yang dijalankan</t>
  </si>
  <si>
    <t>1 forum</t>
  </si>
  <si>
    <t>Operasional Persampahan, Pengawasan dan Pemeliraharan Fasilitas Umum</t>
  </si>
  <si>
    <t>Jumlah lokasi pelayanan persampahan</t>
  </si>
  <si>
    <t>kel</t>
  </si>
  <si>
    <t>Program Peningkatan Partisipasi dan Pemberdayaan Masyarakat Kecamatan/Kelurahan</t>
  </si>
  <si>
    <t>Jumlah pemenang KUBE FM pendamping KUBE FM berprestasi tingkat Kecamatan</t>
  </si>
  <si>
    <t>1 kegiatan</t>
  </si>
  <si>
    <t>Pembinaan dan Penyelenggaran Kegiatan Kader Posyandu</t>
  </si>
  <si>
    <t>Jumlah kader posyandu yang dibina dan jumlah pemenang lomba</t>
  </si>
  <si>
    <t>Jumlah pemenang lomba kader posyandu</t>
  </si>
  <si>
    <t>kecamatan</t>
  </si>
  <si>
    <t>Jumlah kader posyandu yang dibina</t>
  </si>
  <si>
    <t>59 Kader Posyandu</t>
  </si>
  <si>
    <t>Pembinaan dan Penyelenggaran Kegiatan Kader Dasawisma</t>
  </si>
  <si>
    <t>Jumlah kader Dasawisma yang dibina dan jumlah pemenang lomba</t>
  </si>
  <si>
    <t>Jumlah pemenagn lomba Kader Dasawisma</t>
  </si>
  <si>
    <t>Jumlah kader Dasawisma yang dibina</t>
  </si>
  <si>
    <t>Kader Dasawisma Kelurahan</t>
  </si>
  <si>
    <t>Lomba Hari Kesatuan Gerak PKK KB Kes</t>
  </si>
  <si>
    <t>Jumlah pemenang Lomba HKG PKK KB Kes</t>
  </si>
  <si>
    <t>3 Pemenang</t>
  </si>
  <si>
    <t>Pemberdayaan Lembaga Organisasi Masyarakat Kelurahan/Pedesaan Melalui Kegiatan RT</t>
  </si>
  <si>
    <t>Jumlah RT yang difasilitasi</t>
  </si>
  <si>
    <t>Pemberdayaan Lembaga Organisasi Masyarakat Kelurahan/Pedesaan Melalui Kegiatan Lembaga Pemberdayaan Masyarakat</t>
  </si>
  <si>
    <t>Jumlah Lembaga/organisasi masyarakat yang diberdayakan</t>
  </si>
  <si>
    <t>Pemberdayaan Posyantek Kecamatan</t>
  </si>
  <si>
    <t>Jumlah posyantek yang difasilitasi</t>
  </si>
  <si>
    <t>Pemberdayaan Kesejahteraan Keluarga (PKK)</t>
  </si>
  <si>
    <t>Forum Komunikasi Kecamatan/Kelurahan Sehat</t>
  </si>
  <si>
    <t>Jumlah kegiatan Forum Kecamatan/Kelurahan Sehat yang dilaksanakan</t>
  </si>
  <si>
    <t>Jumlah kegiatan Forum Kecamatan Sehat yang dilaksanakan</t>
  </si>
  <si>
    <t>Jumlah kegiatan Forum Kelurahan Sehat yang dilaksanakan</t>
  </si>
  <si>
    <t>Fasilitasi Penyelenggaraan Lomba Pemberdayaan Masyarakat</t>
  </si>
  <si>
    <t>Jumlah pemenang lomba kelurahan berprestasi, Jumlah Monitoring, Evaluasi dan Penilaian BBGRM yang dilaksanakan</t>
  </si>
  <si>
    <t>6 pemenang</t>
  </si>
  <si>
    <t>Penyelenggaraan Musrenbang Kecamatan/Kelurahan</t>
  </si>
  <si>
    <t>Jumlah Musrenbang yang dilaksanakan</t>
  </si>
  <si>
    <t>Jumlah Pemberdayaan Masyarakat yang dilaksanakan</t>
  </si>
  <si>
    <t>Jumlah Lokasi Pembangunan yang dilaksanakan</t>
  </si>
  <si>
    <t>Peningkatan Keurukunan dan Kehidupan Beragama</t>
  </si>
  <si>
    <t>Jumlah cabang MTQ yang diikuti, jumlah kegiatan ramadhan yang difasilitasi</t>
  </si>
  <si>
    <t xml:space="preserve">1 kegiatan </t>
  </si>
  <si>
    <t>Jumlah cabang yang ikut berpartisipasi dalam kegiatan MTQ</t>
  </si>
  <si>
    <t>Pemberdayaan Lembaga Organiaasi Masyarakat Kelurahan Melalui Kegiatan Karang Taruna</t>
  </si>
  <si>
    <t>Jumlah Karang Taruna yang diberdayakan</t>
  </si>
  <si>
    <t>Jumlah Karang Taruna yang dibina</t>
  </si>
  <si>
    <t>REVIEW TERHADAP RANCANGAN AWAL RKPD PERUBAHAN TAHUN 2020 KECAMATAN PADANG PANJANG BARAT</t>
  </si>
  <si>
    <t>Usulan Program dan Kegiatan Masyarakat Tahun 2020</t>
  </si>
  <si>
    <t>PLAFON ANGGARAN</t>
  </si>
  <si>
    <t>RENJA 2020</t>
  </si>
  <si>
    <t>PERUBAHAN RENJA</t>
  </si>
  <si>
    <t>RENJA</t>
  </si>
  <si>
    <t>BERTAMBAH/BERKURANG</t>
  </si>
  <si>
    <t>PERSENTASE</t>
  </si>
  <si>
    <t>III</t>
  </si>
  <si>
    <t>IV</t>
  </si>
  <si>
    <t>Jumlah Lokasi Pembangunan yang dilaksanakan, Jumlah Peralatan Kebersihan yang disediakan</t>
  </si>
  <si>
    <t>Operasional Persampahan, Pengawasan dan Pemeliharaan Fasilitas Umum</t>
  </si>
  <si>
    <t xml:space="preserve">Persentase Nilai partisipasi masyarakat </t>
  </si>
  <si>
    <t>Kelurahan Ganting</t>
  </si>
  <si>
    <t>Kelurahan Sigando</t>
  </si>
  <si>
    <t>Kelurahan Ekor Lubuk</t>
  </si>
  <si>
    <t>Kelurahan Ngalau</t>
  </si>
  <si>
    <t xml:space="preserve">Kelurahan Guguk Malintang </t>
  </si>
  <si>
    <t>Kelurahan Tanah Pak Lambik</t>
  </si>
  <si>
    <t>Kelurahan Koto Panjang</t>
  </si>
  <si>
    <t>Kelurahan Koto Katik</t>
  </si>
  <si>
    <t>RUMUSAN RENCANA PROGRAM DAN KEGIATAN OPD TAHUN 2020 DAN PRAKIRAAN MAJU TAHUN 2021 KECAMATAN PADANG PANJANG TIMUR</t>
  </si>
  <si>
    <t>Kelurahan Kotyo Panjang</t>
  </si>
  <si>
    <t xml:space="preserve">    </t>
  </si>
  <si>
    <t>Jumlah Kegiatan di Bulan Ramadhan di Kecamatan</t>
  </si>
  <si>
    <t>MTQ Tingkat Kecamatan</t>
  </si>
  <si>
    <t>Kegiatan di Bulan Ramadhan</t>
  </si>
  <si>
    <t xml:space="preserve">Target capaian kinerja </t>
  </si>
  <si>
    <t>Target capaian kinerja setelah perubahan</t>
  </si>
  <si>
    <t>3 sekolah</t>
  </si>
  <si>
    <t>3 kali</t>
  </si>
  <si>
    <t>3 pemenang, 1 tahun</t>
  </si>
  <si>
    <t>2 (jenis)</t>
  </si>
  <si>
    <t>42 (unit)</t>
  </si>
  <si>
    <t>9 (unit)</t>
  </si>
  <si>
    <t>2695 (orang)</t>
  </si>
  <si>
    <t>2900 (orang)</t>
  </si>
  <si>
    <t>230 (orang)</t>
  </si>
  <si>
    <t>12 (orang)</t>
  </si>
  <si>
    <t>27 (rekening)</t>
  </si>
  <si>
    <t>27 (unit)</t>
  </si>
  <si>
    <t>(buah)</t>
  </si>
  <si>
    <t>4 kali</t>
  </si>
  <si>
    <t>8 kelurahan</t>
  </si>
  <si>
    <t>3 pemenang, 8 kelurahan</t>
  </si>
  <si>
    <t>3 pemenang</t>
  </si>
  <si>
    <t>103 RT</t>
  </si>
  <si>
    <t>9 kelompok</t>
  </si>
  <si>
    <t>9 klompok</t>
  </si>
  <si>
    <t xml:space="preserve"> 9 kelompok</t>
  </si>
  <si>
    <t>Pengadaan Kendaraan Dinas</t>
  </si>
  <si>
    <t>Jumlah Kendaraan Dinas/Operasional roda 2 yang disediakan</t>
  </si>
  <si>
    <t>Rehab sedang/brat Gedung Kantor</t>
  </si>
  <si>
    <t>Jumlah Gedung Kantor yang direhab</t>
  </si>
  <si>
    <t>9 (bangunan)</t>
  </si>
  <si>
    <t>0</t>
  </si>
  <si>
    <t>Pemeliharaan Rutin/berkala rumah dinas</t>
  </si>
  <si>
    <t>Terpeliharanya rumah dinas</t>
  </si>
  <si>
    <t>1 (bangunan)</t>
  </si>
  <si>
    <t>Pengadaan Pakaian Dinas dan Perlengkapannya</t>
  </si>
  <si>
    <t>Jumlah Pengadaan Pakaian Dinas ASN</t>
  </si>
  <si>
    <t>110 (stel)</t>
  </si>
  <si>
    <t>Kegiatan Pelaksanaan ISO 9001</t>
  </si>
  <si>
    <t>Jumlah Kegiatan Iso yang dilaksanakan</t>
  </si>
  <si>
    <t>1 (kegiatan)</t>
  </si>
  <si>
    <t>Pembalian laptop 2 unit</t>
  </si>
  <si>
    <t>10 (unit)</t>
  </si>
  <si>
    <t>10(unit)</t>
  </si>
  <si>
    <t>Bentor 8 unit, mesin potong rumput 8 unit</t>
  </si>
  <si>
    <t>dikurangi</t>
  </si>
  <si>
    <t>ditambah</t>
  </si>
  <si>
    <t>41.550.000</t>
  </si>
  <si>
    <t>hilangkan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</si>
</sst>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_ ;_ * \-#,##0_ ;_ * &quot;-&quot;??_ ;_ @_ "/>
    <numFmt numFmtId="168" formatCode="_(* #,##0.0_);_(* \(#,##0.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1"/>
      <color rgb="FFFF000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1"/>
      <color rgb="FFFF0000"/>
      <name val="Bookman Old Style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</font>
    <font>
      <sz val="11"/>
      <color indexed="8"/>
      <name val="Calibri"/>
      <family val="2"/>
      <scheme val="minor"/>
    </font>
    <font>
      <b/>
      <strike/>
      <sz val="12"/>
      <name val="Calibri"/>
      <family val="2"/>
    </font>
    <font>
      <strike/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Bookman Old Style"/>
      <family val="1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4">
    <xf numFmtId="0" fontId="0" fillId="0" borderId="0" xfId="0"/>
    <xf numFmtId="0" fontId="3" fillId="0" borderId="0" xfId="0" applyFont="1"/>
    <xf numFmtId="166" fontId="3" fillId="0" borderId="0" xfId="1" applyNumberFormat="1" applyFont="1"/>
    <xf numFmtId="0" fontId="3" fillId="0" borderId="0" xfId="0" applyFont="1" applyAlignment="1">
      <alignment horizontal="right"/>
    </xf>
    <xf numFmtId="166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6" borderId="20" xfId="0" applyFont="1" applyFill="1" applyBorder="1" applyAlignment="1">
      <alignment vertical="center"/>
    </xf>
    <xf numFmtId="0" fontId="4" fillId="3" borderId="0" xfId="0" applyFont="1" applyFill="1"/>
    <xf numFmtId="0" fontId="3" fillId="0" borderId="0" xfId="0" applyFont="1" applyFill="1"/>
    <xf numFmtId="166" fontId="3" fillId="0" borderId="0" xfId="1" applyNumberFormat="1" applyFont="1" applyFill="1"/>
    <xf numFmtId="0" fontId="7" fillId="0" borderId="0" xfId="0" applyFont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6" fontId="5" fillId="0" borderId="0" xfId="1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/>
    </xf>
    <xf numFmtId="166" fontId="7" fillId="3" borderId="0" xfId="1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6" fontId="6" fillId="2" borderId="0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5" fillId="0" borderId="0" xfId="1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11" xfId="0" applyFont="1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6" fontId="10" fillId="2" borderId="0" xfId="3" applyNumberFormat="1" applyFont="1" applyFill="1" applyBorder="1" applyAlignment="1">
      <alignment vertical="center" wrapText="1"/>
    </xf>
    <xf numFmtId="166" fontId="11" fillId="0" borderId="0" xfId="3" applyNumberFormat="1" applyFont="1" applyBorder="1" applyAlignment="1">
      <alignment vertical="center" wrapText="1"/>
    </xf>
    <xf numFmtId="165" fontId="11" fillId="0" borderId="0" xfId="3" applyFont="1" applyBorder="1" applyAlignment="1">
      <alignment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4" xfId="2" applyFont="1" applyBorder="1" applyAlignment="1">
      <alignment horizontal="justify" vertical="center" wrapText="1"/>
    </xf>
    <xf numFmtId="3" fontId="9" fillId="0" borderId="4" xfId="2" applyNumberFormat="1" applyFont="1" applyFill="1" applyBorder="1" applyAlignment="1">
      <alignment horizontal="right" vertical="center"/>
    </xf>
    <xf numFmtId="0" fontId="11" fillId="3" borderId="4" xfId="2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/>
    </xf>
    <xf numFmtId="166" fontId="11" fillId="0" borderId="0" xfId="3" applyNumberFormat="1" applyFont="1" applyFill="1" applyBorder="1" applyAlignment="1">
      <alignment vertical="center" wrapText="1"/>
    </xf>
    <xf numFmtId="0" fontId="11" fillId="3" borderId="4" xfId="2" applyFont="1" applyFill="1" applyBorder="1" applyAlignment="1">
      <alignment horizontal="justify" vertical="center" wrapText="1"/>
    </xf>
    <xf numFmtId="0" fontId="12" fillId="3" borderId="4" xfId="2" applyFont="1" applyFill="1" applyBorder="1" applyAlignment="1">
      <alignment vertical="center" wrapText="1"/>
    </xf>
    <xf numFmtId="0" fontId="9" fillId="3" borderId="4" xfId="2" applyFont="1" applyFill="1" applyBorder="1" applyAlignment="1">
      <alignment horizontal="justify" vertical="center"/>
    </xf>
    <xf numFmtId="166" fontId="11" fillId="3" borderId="0" xfId="3" applyNumberFormat="1" applyFont="1" applyFill="1" applyBorder="1" applyAlignment="1">
      <alignment vertical="center" wrapText="1"/>
    </xf>
    <xf numFmtId="166" fontId="11" fillId="0" borderId="4" xfId="3" applyNumberFormat="1" applyFont="1" applyFill="1" applyBorder="1" applyAlignment="1">
      <alignment horizontal="right" vertical="center" wrapText="1"/>
    </xf>
    <xf numFmtId="3" fontId="9" fillId="3" borderId="4" xfId="2" applyNumberFormat="1" applyFont="1" applyFill="1" applyBorder="1" applyAlignment="1">
      <alignment horizontal="right" vertical="center"/>
    </xf>
    <xf numFmtId="0" fontId="11" fillId="3" borderId="10" xfId="2" applyFont="1" applyFill="1" applyBorder="1" applyAlignment="1">
      <alignment horizontal="justify" vertical="center" wrapText="1"/>
    </xf>
    <xf numFmtId="3" fontId="9" fillId="0" borderId="10" xfId="2" applyNumberFormat="1" applyFont="1" applyFill="1" applyBorder="1" applyAlignment="1">
      <alignment horizontal="right" vertical="center"/>
    </xf>
    <xf numFmtId="0" fontId="2" fillId="11" borderId="12" xfId="0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vertical="center"/>
    </xf>
    <xf numFmtId="0" fontId="2" fillId="11" borderId="13" xfId="0" applyFont="1" applyFill="1" applyBorder="1" applyAlignment="1">
      <alignment horizontal="justify" vertical="center"/>
    </xf>
    <xf numFmtId="166" fontId="6" fillId="5" borderId="13" xfId="1" applyNumberFormat="1" applyFont="1" applyFill="1" applyBorder="1" applyAlignment="1">
      <alignment horizontal="right" vertical="center" wrapText="1"/>
    </xf>
    <xf numFmtId="166" fontId="6" fillId="11" borderId="5" xfId="3" applyNumberFormat="1" applyFont="1" applyFill="1" applyBorder="1" applyAlignment="1">
      <alignment horizontal="right" vertical="center" wrapText="1"/>
    </xf>
    <xf numFmtId="0" fontId="6" fillId="9" borderId="7" xfId="2" applyFont="1" applyFill="1" applyBorder="1" applyAlignment="1">
      <alignment horizontal="center" vertical="top" wrapText="1"/>
    </xf>
    <xf numFmtId="0" fontId="6" fillId="9" borderId="4" xfId="2" applyFont="1" applyFill="1" applyBorder="1" applyAlignment="1">
      <alignment horizontal="left" vertical="center" wrapText="1"/>
    </xf>
    <xf numFmtId="0" fontId="6" fillId="9" borderId="4" xfId="2" applyFont="1" applyFill="1" applyBorder="1" applyAlignment="1">
      <alignment vertical="center" wrapText="1"/>
    </xf>
    <xf numFmtId="166" fontId="6" fillId="9" borderId="4" xfId="3" applyNumberFormat="1" applyFont="1" applyFill="1" applyBorder="1" applyAlignment="1">
      <alignment horizontal="right" vertical="center" wrapText="1"/>
    </xf>
    <xf numFmtId="0" fontId="3" fillId="0" borderId="7" xfId="2" applyFont="1" applyFill="1" applyBorder="1" applyAlignment="1">
      <alignment horizontal="center" vertical="top"/>
    </xf>
    <xf numFmtId="0" fontId="5" fillId="0" borderId="4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/>
    </xf>
    <xf numFmtId="0" fontId="5" fillId="0" borderId="4" xfId="2" applyFont="1" applyBorder="1" applyAlignment="1">
      <alignment horizontal="justify" vertical="center" wrapText="1"/>
    </xf>
    <xf numFmtId="9" fontId="3" fillId="0" borderId="4" xfId="2" applyNumberFormat="1" applyFont="1" applyFill="1" applyBorder="1" applyAlignment="1">
      <alignment horizontal="center" vertical="center"/>
    </xf>
    <xf numFmtId="3" fontId="3" fillId="10" borderId="4" xfId="2" applyNumberFormat="1" applyFont="1" applyFill="1" applyBorder="1" applyAlignment="1">
      <alignment horizontal="right" vertical="center"/>
    </xf>
    <xf numFmtId="3" fontId="3" fillId="0" borderId="4" xfId="2" applyNumberFormat="1" applyFont="1" applyFill="1" applyBorder="1" applyAlignment="1">
      <alignment horizontal="right" vertical="center"/>
    </xf>
    <xf numFmtId="0" fontId="5" fillId="3" borderId="4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horizontal="left" vertical="top" wrapText="1"/>
    </xf>
    <xf numFmtId="9" fontId="3" fillId="0" borderId="4" xfId="2" applyNumberFormat="1" applyFont="1" applyFill="1" applyBorder="1" applyAlignment="1">
      <alignment horizontal="center" vertical="top"/>
    </xf>
    <xf numFmtId="0" fontId="5" fillId="3" borderId="4" xfId="2" applyFont="1" applyFill="1" applyBorder="1" applyAlignment="1">
      <alignment vertical="center"/>
    </xf>
    <xf numFmtId="0" fontId="5" fillId="3" borderId="4" xfId="2" applyFont="1" applyFill="1" applyBorder="1" applyAlignment="1">
      <alignment horizontal="left" vertical="center" wrapText="1"/>
    </xf>
    <xf numFmtId="0" fontId="3" fillId="3" borderId="4" xfId="2" applyFont="1" applyFill="1" applyBorder="1" applyAlignment="1">
      <alignment horizontal="center" vertical="center"/>
    </xf>
    <xf numFmtId="9" fontId="3" fillId="3" borderId="4" xfId="2" applyNumberFormat="1" applyFont="1" applyFill="1" applyBorder="1" applyAlignment="1">
      <alignment horizontal="center" vertical="center"/>
    </xf>
    <xf numFmtId="0" fontId="2" fillId="9" borderId="7" xfId="2" applyFont="1" applyFill="1" applyBorder="1" applyAlignment="1">
      <alignment horizontal="center" vertical="top"/>
    </xf>
    <xf numFmtId="0" fontId="3" fillId="3" borderId="7" xfId="2" applyFont="1" applyFill="1" applyBorder="1" applyAlignment="1">
      <alignment horizontal="center" vertical="top"/>
    </xf>
    <xf numFmtId="0" fontId="5" fillId="3" borderId="7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vertical="center" wrapText="1"/>
    </xf>
    <xf numFmtId="0" fontId="3" fillId="3" borderId="4" xfId="2" applyFont="1" applyFill="1" applyBorder="1" applyAlignment="1">
      <alignment horizontal="justify" vertical="center"/>
    </xf>
    <xf numFmtId="0" fontId="3" fillId="0" borderId="4" xfId="2" applyFont="1" applyFill="1" applyBorder="1" applyAlignment="1">
      <alignment horizontal="justify" vertical="center"/>
    </xf>
    <xf numFmtId="0" fontId="5" fillId="3" borderId="4" xfId="2" applyFont="1" applyFill="1" applyBorder="1" applyAlignment="1">
      <alignment horizontal="justify" vertical="center" wrapText="1"/>
    </xf>
    <xf numFmtId="0" fontId="3" fillId="3" borderId="4" xfId="2" applyFont="1" applyFill="1" applyBorder="1" applyAlignment="1">
      <alignment horizontal="justify" vertical="top"/>
    </xf>
    <xf numFmtId="0" fontId="3" fillId="0" borderId="9" xfId="2" applyFont="1" applyFill="1" applyBorder="1" applyAlignment="1">
      <alignment horizontal="center" vertical="top"/>
    </xf>
    <xf numFmtId="0" fontId="5" fillId="0" borderId="10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justify" vertical="center" wrapText="1"/>
    </xf>
    <xf numFmtId="9" fontId="3" fillId="0" borderId="10" xfId="2" applyNumberFormat="1" applyFont="1" applyFill="1" applyBorder="1" applyAlignment="1">
      <alignment horizontal="center" vertical="center"/>
    </xf>
    <xf numFmtId="166" fontId="6" fillId="9" borderId="8" xfId="3" applyNumberFormat="1" applyFont="1" applyFill="1" applyBorder="1" applyAlignment="1">
      <alignment horizontal="right" vertical="center" wrapText="1"/>
    </xf>
    <xf numFmtId="3" fontId="3" fillId="10" borderId="8" xfId="2" applyNumberFormat="1" applyFont="1" applyFill="1" applyBorder="1" applyAlignment="1">
      <alignment horizontal="right" vertical="center"/>
    </xf>
    <xf numFmtId="3" fontId="3" fillId="0" borderId="8" xfId="2" applyNumberFormat="1" applyFont="1" applyFill="1" applyBorder="1" applyAlignment="1">
      <alignment horizontal="right" vertical="center"/>
    </xf>
    <xf numFmtId="3" fontId="3" fillId="0" borderId="11" xfId="2" applyNumberFormat="1" applyFont="1" applyFill="1" applyBorder="1" applyAlignment="1">
      <alignment horizontal="right" vertical="center"/>
    </xf>
    <xf numFmtId="9" fontId="3" fillId="3" borderId="4" xfId="2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166" fontId="17" fillId="2" borderId="0" xfId="3" applyNumberFormat="1" applyFont="1" applyFill="1" applyBorder="1" applyAlignment="1">
      <alignment vertical="center" wrapText="1"/>
    </xf>
    <xf numFmtId="166" fontId="14" fillId="0" borderId="0" xfId="3" applyNumberFormat="1" applyFont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 wrapText="1"/>
    </xf>
    <xf numFmtId="166" fontId="18" fillId="0" borderId="0" xfId="3" applyNumberFormat="1" applyFont="1" applyBorder="1" applyAlignment="1">
      <alignment vertical="center" wrapText="1"/>
    </xf>
    <xf numFmtId="0" fontId="17" fillId="8" borderId="5" xfId="2" applyFont="1" applyFill="1" applyBorder="1" applyAlignment="1">
      <alignment horizontal="center" vertical="center" wrapText="1"/>
    </xf>
    <xf numFmtId="166" fontId="17" fillId="8" borderId="5" xfId="3" applyNumberFormat="1" applyFont="1" applyFill="1" applyBorder="1" applyAlignment="1">
      <alignment horizontal="right" vertical="center" wrapText="1"/>
    </xf>
    <xf numFmtId="0" fontId="17" fillId="9" borderId="4" xfId="2" applyFont="1" applyFill="1" applyBorder="1" applyAlignment="1">
      <alignment horizontal="left" vertical="center" wrapText="1"/>
    </xf>
    <xf numFmtId="0" fontId="17" fillId="9" borderId="4" xfId="2" applyFont="1" applyFill="1" applyBorder="1" applyAlignment="1">
      <alignment vertical="center" wrapText="1"/>
    </xf>
    <xf numFmtId="166" fontId="17" fillId="9" borderId="4" xfId="3" applyNumberFormat="1" applyFont="1" applyFill="1" applyBorder="1" applyAlignment="1">
      <alignment horizontal="right" vertical="center" wrapText="1"/>
    </xf>
    <xf numFmtId="165" fontId="18" fillId="0" borderId="0" xfId="3" applyFont="1" applyBorder="1" applyAlignment="1">
      <alignment vertical="center" wrapText="1"/>
    </xf>
    <xf numFmtId="0" fontId="18" fillId="0" borderId="4" xfId="2" applyFont="1" applyFill="1" applyBorder="1" applyAlignment="1">
      <alignment horizontal="left" vertical="center" wrapText="1"/>
    </xf>
    <xf numFmtId="0" fontId="18" fillId="0" borderId="4" xfId="2" applyFont="1" applyBorder="1" applyAlignment="1">
      <alignment horizontal="justify" vertical="center" wrapText="1"/>
    </xf>
    <xf numFmtId="3" fontId="14" fillId="10" borderId="4" xfId="2" applyNumberFormat="1" applyFont="1" applyFill="1" applyBorder="1" applyAlignment="1">
      <alignment horizontal="right" vertical="center"/>
    </xf>
    <xf numFmtId="3" fontId="14" fillId="0" borderId="4" xfId="2" applyNumberFormat="1" applyFont="1" applyFill="1" applyBorder="1" applyAlignment="1">
      <alignment horizontal="right" vertical="center"/>
    </xf>
    <xf numFmtId="166" fontId="14" fillId="0" borderId="4" xfId="2" applyNumberFormat="1" applyFont="1" applyFill="1" applyBorder="1" applyAlignment="1">
      <alignment horizontal="center" vertical="center"/>
    </xf>
    <xf numFmtId="0" fontId="18" fillId="3" borderId="4" xfId="2" applyFont="1" applyFill="1" applyBorder="1" applyAlignment="1">
      <alignment vertical="center" wrapText="1"/>
    </xf>
    <xf numFmtId="166" fontId="18" fillId="0" borderId="0" xfId="3" applyNumberFormat="1" applyFont="1" applyFill="1" applyBorder="1" applyAlignment="1">
      <alignment vertical="center" wrapText="1"/>
    </xf>
    <xf numFmtId="0" fontId="18" fillId="3" borderId="4" xfId="2" applyFont="1" applyFill="1" applyBorder="1" applyAlignment="1">
      <alignment horizontal="left" vertical="center" wrapText="1"/>
    </xf>
    <xf numFmtId="0" fontId="20" fillId="3" borderId="4" xfId="2" applyFont="1" applyFill="1" applyBorder="1" applyAlignment="1">
      <alignment vertical="center" wrapText="1"/>
    </xf>
    <xf numFmtId="166" fontId="14" fillId="10" borderId="4" xfId="3" applyNumberFormat="1" applyFont="1" applyFill="1" applyBorder="1" applyAlignment="1">
      <alignment horizontal="right" vertical="center" wrapText="1"/>
    </xf>
    <xf numFmtId="166" fontId="18" fillId="3" borderId="0" xfId="3" applyNumberFormat="1" applyFont="1" applyFill="1" applyBorder="1" applyAlignment="1">
      <alignment vertical="center" wrapText="1"/>
    </xf>
    <xf numFmtId="0" fontId="14" fillId="3" borderId="4" xfId="2" applyFont="1" applyFill="1" applyBorder="1" applyAlignment="1">
      <alignment horizontal="justify" vertical="center"/>
    </xf>
    <xf numFmtId="166" fontId="17" fillId="0" borderId="0" xfId="3" applyNumberFormat="1" applyFont="1" applyBorder="1" applyAlignment="1">
      <alignment vertical="center" wrapText="1"/>
    </xf>
    <xf numFmtId="0" fontId="19" fillId="0" borderId="4" xfId="2" applyFont="1" applyFill="1" applyBorder="1" applyAlignment="1">
      <alignment horizontal="justify" vertical="center"/>
    </xf>
    <xf numFmtId="0" fontId="18" fillId="3" borderId="4" xfId="2" applyFont="1" applyFill="1" applyBorder="1" applyAlignment="1">
      <alignment horizontal="justify" vertical="center" wrapText="1"/>
    </xf>
    <xf numFmtId="166" fontId="18" fillId="10" borderId="4" xfId="3" applyNumberFormat="1" applyFont="1" applyFill="1" applyBorder="1" applyAlignment="1">
      <alignment horizontal="right" vertical="center" wrapText="1"/>
    </xf>
    <xf numFmtId="166" fontId="18" fillId="3" borderId="4" xfId="3" applyNumberFormat="1" applyFont="1" applyFill="1" applyBorder="1" applyAlignment="1">
      <alignment horizontal="right" vertical="center" wrapText="1"/>
    </xf>
    <xf numFmtId="3" fontId="14" fillId="3" borderId="4" xfId="2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horizontal="center" vertical="center"/>
    </xf>
    <xf numFmtId="0" fontId="21" fillId="0" borderId="0" xfId="2" applyFont="1" applyBorder="1" applyAlignment="1">
      <alignment vertical="center" wrapText="1"/>
    </xf>
    <xf numFmtId="0" fontId="16" fillId="2" borderId="0" xfId="2" applyFont="1" applyFill="1" applyBorder="1" applyAlignment="1">
      <alignment vertical="center" wrapText="1"/>
    </xf>
    <xf numFmtId="0" fontId="21" fillId="0" borderId="0" xfId="2" applyFont="1" applyFill="1" applyBorder="1" applyAlignment="1">
      <alignment vertical="center" wrapText="1"/>
    </xf>
    <xf numFmtId="166" fontId="21" fillId="0" borderId="0" xfId="3" applyNumberFormat="1" applyFont="1" applyFill="1" applyBorder="1" applyAlignment="1">
      <alignment horizontal="right" vertical="center" wrapText="1"/>
    </xf>
    <xf numFmtId="0" fontId="14" fillId="0" borderId="0" xfId="2" applyFont="1" applyAlignment="1">
      <alignment vertical="center"/>
    </xf>
    <xf numFmtId="166" fontId="14" fillId="0" borderId="0" xfId="3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166" fontId="14" fillId="0" borderId="0" xfId="3" applyNumberFormat="1" applyFont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8" borderId="12" xfId="2" applyFont="1" applyFill="1" applyBorder="1" applyAlignment="1">
      <alignment vertical="center"/>
    </xf>
    <xf numFmtId="166" fontId="14" fillId="0" borderId="0" xfId="3" applyNumberFormat="1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7" fillId="9" borderId="7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/>
    </xf>
    <xf numFmtId="41" fontId="19" fillId="0" borderId="24" xfId="4" applyFont="1" applyBorder="1" applyAlignment="1">
      <alignment horizontal="center" vertical="center"/>
    </xf>
    <xf numFmtId="41" fontId="18" fillId="0" borderId="24" xfId="4" applyFont="1" applyFill="1" applyBorder="1" applyAlignment="1">
      <alignment horizontal="center" vertical="center" wrapText="1"/>
    </xf>
    <xf numFmtId="0" fontId="15" fillId="9" borderId="7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166" fontId="14" fillId="3" borderId="0" xfId="3" applyNumberFormat="1" applyFont="1" applyFill="1" applyAlignment="1">
      <alignment vertical="center"/>
    </xf>
    <xf numFmtId="0" fontId="14" fillId="3" borderId="0" xfId="2" applyFont="1" applyFill="1" applyAlignment="1">
      <alignment vertical="center"/>
    </xf>
    <xf numFmtId="0" fontId="18" fillId="3" borderId="7" xfId="2" applyFont="1" applyFill="1" applyBorder="1" applyAlignment="1">
      <alignment horizontal="center" vertical="center" wrapText="1"/>
    </xf>
    <xf numFmtId="166" fontId="15" fillId="0" borderId="0" xfId="3" applyNumberFormat="1" applyFont="1" applyFill="1" applyAlignment="1">
      <alignment vertical="center"/>
    </xf>
    <xf numFmtId="0" fontId="15" fillId="0" borderId="0" xfId="2" applyFont="1" applyFill="1" applyAlignment="1">
      <alignment vertical="center"/>
    </xf>
    <xf numFmtId="41" fontId="18" fillId="12" borderId="24" xfId="4" applyFont="1" applyFill="1" applyBorder="1" applyAlignment="1">
      <alignment horizontal="center" vertical="center" wrapText="1"/>
    </xf>
    <xf numFmtId="41" fontId="18" fillId="0" borderId="24" xfId="4" applyFont="1" applyBorder="1" applyAlignment="1">
      <alignment horizontal="center" vertical="center" wrapText="1"/>
    </xf>
    <xf numFmtId="41" fontId="18" fillId="0" borderId="25" xfId="4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 wrapText="1"/>
    </xf>
    <xf numFmtId="0" fontId="21" fillId="0" borderId="0" xfId="2" applyFont="1" applyAlignment="1">
      <alignment vertical="center"/>
    </xf>
    <xf numFmtId="166" fontId="21" fillId="0" borderId="0" xfId="3" applyNumberFormat="1" applyFont="1" applyBorder="1" applyAlignment="1">
      <alignment horizontal="right" vertical="center"/>
    </xf>
    <xf numFmtId="166" fontId="14" fillId="0" borderId="0" xfId="3" applyNumberFormat="1" applyFont="1" applyBorder="1" applyAlignment="1">
      <alignment horizontal="right" vertical="center"/>
    </xf>
    <xf numFmtId="166" fontId="14" fillId="0" borderId="0" xfId="3" applyNumberFormat="1" applyFont="1" applyBorder="1" applyAlignment="1">
      <alignment vertical="center"/>
    </xf>
    <xf numFmtId="164" fontId="14" fillId="0" borderId="0" xfId="2" applyNumberFormat="1" applyFont="1" applyAlignment="1">
      <alignment vertical="center"/>
    </xf>
    <xf numFmtId="166" fontId="14" fillId="0" borderId="0" xfId="2" applyNumberFormat="1" applyFont="1" applyAlignment="1">
      <alignment vertical="center"/>
    </xf>
    <xf numFmtId="164" fontId="21" fillId="0" borderId="0" xfId="3" applyNumberFormat="1" applyFont="1" applyBorder="1" applyAlignment="1">
      <alignment horizontal="right" vertical="center"/>
    </xf>
    <xf numFmtId="166" fontId="0" fillId="0" borderId="26" xfId="1" applyNumberFormat="1" applyFont="1" applyFill="1" applyBorder="1" applyAlignment="1">
      <alignment vertical="center"/>
    </xf>
    <xf numFmtId="0" fontId="9" fillId="0" borderId="7" xfId="2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vertical="center"/>
    </xf>
    <xf numFmtId="0" fontId="9" fillId="0" borderId="0" xfId="2" applyFont="1" applyFill="1" applyAlignment="1">
      <alignment vertical="center"/>
    </xf>
    <xf numFmtId="167" fontId="22" fillId="0" borderId="26" xfId="1" applyNumberFormat="1" applyFont="1" applyBorder="1" applyAlignment="1">
      <alignment vertical="center"/>
    </xf>
    <xf numFmtId="0" fontId="11" fillId="3" borderId="7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/>
    </xf>
    <xf numFmtId="166" fontId="9" fillId="3" borderId="0" xfId="3" applyNumberFormat="1" applyFont="1" applyFill="1" applyAlignment="1">
      <alignment vertical="center"/>
    </xf>
    <xf numFmtId="0" fontId="9" fillId="3" borderId="0" xfId="2" applyFont="1" applyFill="1" applyAlignment="1">
      <alignment vertical="center"/>
    </xf>
    <xf numFmtId="0" fontId="9" fillId="0" borderId="0" xfId="2" applyFont="1" applyAlignment="1">
      <alignment vertical="center"/>
    </xf>
    <xf numFmtId="166" fontId="9" fillId="0" borderId="0" xfId="3" applyNumberFormat="1" applyFont="1" applyAlignment="1">
      <alignment vertical="center"/>
    </xf>
    <xf numFmtId="0" fontId="9" fillId="0" borderId="9" xfId="2" applyFont="1" applyFill="1" applyBorder="1" applyAlignment="1">
      <alignment horizontal="center" vertical="center"/>
    </xf>
    <xf numFmtId="167" fontId="22" fillId="0" borderId="10" xfId="1" applyNumberFormat="1" applyFont="1" applyBorder="1" applyAlignment="1">
      <alignment vertical="center"/>
    </xf>
    <xf numFmtId="166" fontId="14" fillId="0" borderId="10" xfId="2" applyNumberFormat="1" applyFont="1" applyFill="1" applyBorder="1" applyAlignment="1">
      <alignment horizontal="center" vertical="center"/>
    </xf>
    <xf numFmtId="164" fontId="15" fillId="0" borderId="0" xfId="2" applyNumberFormat="1" applyFont="1" applyAlignment="1">
      <alignment vertical="center"/>
    </xf>
    <xf numFmtId="164" fontId="9" fillId="0" borderId="0" xfId="2" applyNumberFormat="1" applyFont="1" applyAlignment="1">
      <alignment vertical="center"/>
    </xf>
    <xf numFmtId="164" fontId="15" fillId="7" borderId="1" xfId="2" applyNumberFormat="1" applyFont="1" applyFill="1" applyBorder="1" applyAlignment="1">
      <alignment horizontal="center" vertical="center" wrapText="1"/>
    </xf>
    <xf numFmtId="164" fontId="15" fillId="0" borderId="19" xfId="2" applyNumberFormat="1" applyFont="1" applyBorder="1" applyAlignment="1">
      <alignment horizontal="center" vertical="center"/>
    </xf>
    <xf numFmtId="164" fontId="17" fillId="8" borderId="5" xfId="3" applyNumberFormat="1" applyFont="1" applyFill="1" applyBorder="1" applyAlignment="1">
      <alignment horizontal="right" vertical="center" wrapText="1"/>
    </xf>
    <xf numFmtId="164" fontId="17" fillId="9" borderId="4" xfId="3" applyNumberFormat="1" applyFont="1" applyFill="1" applyBorder="1" applyAlignment="1">
      <alignment horizontal="right" vertical="center" wrapText="1"/>
    </xf>
    <xf numFmtId="164" fontId="14" fillId="10" borderId="4" xfId="2" applyNumberFormat="1" applyFont="1" applyFill="1" applyBorder="1" applyAlignment="1">
      <alignment horizontal="right" vertical="center"/>
    </xf>
    <xf numFmtId="164" fontId="14" fillId="0" borderId="4" xfId="2" applyNumberFormat="1" applyFont="1" applyFill="1" applyBorder="1" applyAlignment="1">
      <alignment horizontal="center" vertical="center"/>
    </xf>
    <xf numFmtId="164" fontId="18" fillId="10" borderId="4" xfId="3" applyNumberFormat="1" applyFont="1" applyFill="1" applyBorder="1" applyAlignment="1">
      <alignment horizontal="right" vertical="center" wrapText="1"/>
    </xf>
    <xf numFmtId="164" fontId="14" fillId="0" borderId="10" xfId="2" applyNumberFormat="1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 vertical="center"/>
    </xf>
    <xf numFmtId="166" fontId="14" fillId="10" borderId="4" xfId="2" applyNumberFormat="1" applyFont="1" applyFill="1" applyBorder="1" applyAlignment="1">
      <alignment horizontal="center" vertical="center"/>
    </xf>
    <xf numFmtId="164" fontId="14" fillId="10" borderId="4" xfId="2" applyNumberFormat="1" applyFont="1" applyFill="1" applyBorder="1" applyAlignment="1">
      <alignment horizontal="center" vertical="center"/>
    </xf>
    <xf numFmtId="3" fontId="2" fillId="9" borderId="4" xfId="2" applyNumberFormat="1" applyFont="1" applyFill="1" applyBorder="1" applyAlignment="1">
      <alignment horizontal="right" vertical="center"/>
    </xf>
    <xf numFmtId="9" fontId="2" fillId="9" borderId="4" xfId="2" applyNumberFormat="1" applyFont="1" applyFill="1" applyBorder="1" applyAlignment="1">
      <alignment horizontal="center" vertical="center"/>
    </xf>
    <xf numFmtId="0" fontId="2" fillId="9" borderId="7" xfId="2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1" applyNumberFormat="1" applyFont="1" applyAlignment="1">
      <alignment vertical="center"/>
    </xf>
    <xf numFmtId="0" fontId="6" fillId="9" borderId="7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top"/>
    </xf>
    <xf numFmtId="0" fontId="5" fillId="0" borderId="5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justify" vertical="center" wrapText="1"/>
    </xf>
    <xf numFmtId="9" fontId="3" fillId="0" borderId="5" xfId="2" applyNumberFormat="1" applyFont="1" applyFill="1" applyBorder="1" applyAlignment="1">
      <alignment horizontal="center" vertical="center"/>
    </xf>
    <xf numFmtId="3" fontId="3" fillId="0" borderId="5" xfId="2" applyNumberFormat="1" applyFont="1" applyFill="1" applyBorder="1" applyAlignment="1">
      <alignment horizontal="right" vertical="center"/>
    </xf>
    <xf numFmtId="0" fontId="3" fillId="0" borderId="13" xfId="0" applyFont="1" applyBorder="1"/>
    <xf numFmtId="3" fontId="3" fillId="10" borderId="10" xfId="2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2" fillId="9" borderId="4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3" fontId="2" fillId="9" borderId="8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9" fontId="3" fillId="0" borderId="4" xfId="2" applyNumberFormat="1" applyFont="1" applyFill="1" applyBorder="1" applyAlignment="1">
      <alignment horizontal="center" vertical="center" wrapText="1"/>
    </xf>
    <xf numFmtId="9" fontId="2" fillId="9" borderId="4" xfId="2" applyNumberFormat="1" applyFont="1" applyFill="1" applyBorder="1" applyAlignment="1">
      <alignment horizontal="center" vertical="center" wrapText="1"/>
    </xf>
    <xf numFmtId="9" fontId="3" fillId="0" borderId="4" xfId="2" applyNumberFormat="1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vertical="center" wrapText="1"/>
    </xf>
    <xf numFmtId="0" fontId="10" fillId="3" borderId="4" xfId="2" applyFont="1" applyFill="1" applyBorder="1" applyAlignment="1">
      <alignment horizontal="left" vertical="center" wrapText="1"/>
    </xf>
    <xf numFmtId="3" fontId="9" fillId="10" borderId="4" xfId="2" applyNumberFormat="1" applyFont="1" applyFill="1" applyBorder="1" applyAlignment="1">
      <alignment horizontal="right" vertical="center"/>
    </xf>
    <xf numFmtId="0" fontId="11" fillId="3" borderId="0" xfId="2" applyFont="1" applyFill="1" applyBorder="1" applyAlignment="1">
      <alignment vertical="center" wrapText="1"/>
    </xf>
    <xf numFmtId="166" fontId="23" fillId="9" borderId="4" xfId="3" applyNumberFormat="1" applyFont="1" applyFill="1" applyBorder="1" applyAlignment="1">
      <alignment horizontal="right" vertical="center" wrapText="1"/>
    </xf>
    <xf numFmtId="3" fontId="24" fillId="10" borderId="4" xfId="2" applyNumberFormat="1" applyFont="1" applyFill="1" applyBorder="1" applyAlignment="1">
      <alignment horizontal="right" vertical="center"/>
    </xf>
    <xf numFmtId="3" fontId="24" fillId="3" borderId="4" xfId="2" applyNumberFormat="1" applyFont="1" applyFill="1" applyBorder="1" applyAlignment="1">
      <alignment horizontal="right" vertical="center"/>
    </xf>
    <xf numFmtId="3" fontId="14" fillId="3" borderId="0" xfId="2" applyNumberFormat="1" applyFont="1" applyFill="1" applyBorder="1" applyAlignment="1">
      <alignment horizontal="right" vertical="center"/>
    </xf>
    <xf numFmtId="164" fontId="14" fillId="3" borderId="4" xfId="2" applyNumberFormat="1" applyFont="1" applyFill="1" applyBorder="1" applyAlignment="1">
      <alignment horizontal="right" vertical="center"/>
    </xf>
    <xf numFmtId="3" fontId="3" fillId="3" borderId="8" xfId="2" applyNumberFormat="1" applyFont="1" applyFill="1" applyBorder="1" applyAlignment="1">
      <alignment horizontal="right" vertical="center"/>
    </xf>
    <xf numFmtId="3" fontId="3" fillId="3" borderId="4" xfId="2" applyNumberFormat="1" applyFont="1" applyFill="1" applyBorder="1" applyAlignment="1">
      <alignment horizontal="right" vertical="center"/>
    </xf>
    <xf numFmtId="9" fontId="6" fillId="9" borderId="4" xfId="2" applyNumberFormat="1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 wrapText="1"/>
    </xf>
    <xf numFmtId="164" fontId="10" fillId="9" borderId="4" xfId="3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Border="1" applyAlignment="1">
      <alignment vertical="center" wrapText="1"/>
    </xf>
    <xf numFmtId="166" fontId="6" fillId="11" borderId="5" xfId="0" applyNumberFormat="1" applyFont="1" applyFill="1" applyBorder="1" applyAlignment="1">
      <alignment horizontal="center" vertical="center" wrapText="1"/>
    </xf>
    <xf numFmtId="168" fontId="14" fillId="0" borderId="4" xfId="1" applyNumberFormat="1" applyFont="1" applyFill="1" applyBorder="1" applyAlignment="1">
      <alignment horizontal="center" vertical="center"/>
    </xf>
    <xf numFmtId="168" fontId="3" fillId="0" borderId="4" xfId="1" applyNumberFormat="1" applyFont="1" applyFill="1" applyBorder="1" applyAlignment="1">
      <alignment horizontal="center" vertical="center"/>
    </xf>
    <xf numFmtId="0" fontId="10" fillId="0" borderId="4" xfId="2" applyFont="1" applyBorder="1" applyAlignment="1">
      <alignment horizontal="justify" vertical="center" wrapText="1"/>
    </xf>
    <xf numFmtId="0" fontId="10" fillId="0" borderId="4" xfId="2" applyFont="1" applyFill="1" applyBorder="1" applyAlignment="1">
      <alignment horizontal="center" vertical="center" wrapText="1"/>
    </xf>
    <xf numFmtId="9" fontId="10" fillId="0" borderId="4" xfId="2" applyNumberFormat="1" applyFont="1" applyBorder="1" applyAlignment="1">
      <alignment horizontal="right" vertical="top" wrapText="1"/>
    </xf>
    <xf numFmtId="9" fontId="10" fillId="0" borderId="4" xfId="2" applyNumberFormat="1" applyFont="1" applyFill="1" applyBorder="1" applyAlignment="1">
      <alignment horizontal="right" vertical="top" wrapText="1"/>
    </xf>
    <xf numFmtId="0" fontId="10" fillId="0" borderId="4" xfId="2" applyFont="1" applyBorder="1" applyAlignment="1">
      <alignment horizontal="justify" vertical="top" wrapText="1"/>
    </xf>
    <xf numFmtId="0" fontId="10" fillId="0" borderId="4" xfId="2" applyFont="1" applyFill="1" applyBorder="1" applyAlignment="1">
      <alignment horizontal="justify" vertical="top" wrapText="1"/>
    </xf>
    <xf numFmtId="9" fontId="10" fillId="0" borderId="4" xfId="2" applyNumberFormat="1" applyFont="1" applyBorder="1" applyAlignment="1">
      <alignment horizontal="justify" vertical="center" wrapText="1"/>
    </xf>
    <xf numFmtId="9" fontId="2" fillId="0" borderId="4" xfId="2" applyNumberFormat="1" applyFont="1" applyFill="1" applyBorder="1" applyAlignment="1">
      <alignment horizontal="center" vertical="center" wrapText="1"/>
    </xf>
    <xf numFmtId="9" fontId="10" fillId="3" borderId="4" xfId="2" applyNumberFormat="1" applyFont="1" applyFill="1" applyBorder="1" applyAlignment="1">
      <alignment vertical="center" wrapText="1"/>
    </xf>
    <xf numFmtId="0" fontId="10" fillId="3" borderId="4" xfId="2" applyFont="1" applyFill="1" applyBorder="1" applyAlignment="1">
      <alignment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right" vertical="center" wrapText="1"/>
    </xf>
    <xf numFmtId="0" fontId="2" fillId="0" borderId="4" xfId="2" applyFont="1" applyFill="1" applyBorder="1" applyAlignment="1">
      <alignment horizontal="right" vertical="center" wrapText="1"/>
    </xf>
    <xf numFmtId="0" fontId="25" fillId="3" borderId="4" xfId="2" applyFont="1" applyFill="1" applyBorder="1" applyAlignment="1">
      <alignment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5" fillId="3" borderId="4" xfId="2" applyFont="1" applyFill="1" applyBorder="1" applyAlignment="1">
      <alignment horizontal="right" vertical="top" wrapText="1"/>
    </xf>
    <xf numFmtId="0" fontId="2" fillId="0" borderId="4" xfId="2" applyFont="1" applyFill="1" applyBorder="1" applyAlignment="1">
      <alignment horizontal="right" vertical="top" wrapText="1"/>
    </xf>
    <xf numFmtId="0" fontId="25" fillId="3" borderId="4" xfId="2" applyFont="1" applyFill="1" applyBorder="1" applyAlignment="1">
      <alignment vertical="top" wrapText="1"/>
    </xf>
    <xf numFmtId="0" fontId="10" fillId="0" borderId="4" xfId="2" applyFont="1" applyFill="1" applyBorder="1" applyAlignment="1">
      <alignment vertical="top" wrapText="1"/>
    </xf>
    <xf numFmtId="0" fontId="15" fillId="3" borderId="4" xfId="2" applyFont="1" applyFill="1" applyBorder="1" applyAlignment="1">
      <alignment horizontal="justify" vertical="center"/>
    </xf>
    <xf numFmtId="0" fontId="26" fillId="0" borderId="4" xfId="2" applyFont="1" applyFill="1" applyBorder="1" applyAlignment="1">
      <alignment horizontal="center" vertical="center" wrapText="1"/>
    </xf>
    <xf numFmtId="0" fontId="27" fillId="0" borderId="4" xfId="2" applyFont="1" applyFill="1" applyBorder="1" applyAlignment="1">
      <alignment horizontal="center" vertical="center" wrapText="1"/>
    </xf>
    <xf numFmtId="0" fontId="15" fillId="3" borderId="4" xfId="2" applyFont="1" applyFill="1" applyBorder="1" applyAlignment="1">
      <alignment horizontal="right" vertical="center"/>
    </xf>
    <xf numFmtId="0" fontId="27" fillId="0" borderId="4" xfId="2" applyFont="1" applyFill="1" applyBorder="1" applyAlignment="1">
      <alignment horizontal="right" vertical="center" wrapText="1"/>
    </xf>
    <xf numFmtId="0" fontId="28" fillId="0" borderId="4" xfId="2" applyFont="1" applyFill="1" applyBorder="1" applyAlignment="1">
      <alignment horizontal="justify" vertical="center"/>
    </xf>
    <xf numFmtId="0" fontId="10" fillId="0" borderId="4" xfId="2" applyFont="1" applyFill="1" applyBorder="1" applyAlignment="1">
      <alignment horizontal="right" vertical="center" wrapText="1"/>
    </xf>
    <xf numFmtId="0" fontId="2" fillId="9" borderId="4" xfId="2" applyFont="1" applyFill="1" applyBorder="1" applyAlignment="1">
      <alignment horizontal="right" vertical="center" wrapText="1"/>
    </xf>
    <xf numFmtId="0" fontId="10" fillId="3" borderId="4" xfId="2" applyFont="1" applyFill="1" applyBorder="1" applyAlignment="1">
      <alignment horizontal="justify" vertical="center" wrapText="1"/>
    </xf>
    <xf numFmtId="0" fontId="10" fillId="3" borderId="4" xfId="2" applyFont="1" applyFill="1" applyBorder="1" applyAlignment="1">
      <alignment horizontal="justify" vertical="top" wrapText="1"/>
    </xf>
    <xf numFmtId="0" fontId="10" fillId="3" borderId="4" xfId="2" applyFont="1" applyFill="1" applyBorder="1" applyAlignment="1">
      <alignment horizontal="right" vertical="top" wrapText="1"/>
    </xf>
    <xf numFmtId="0" fontId="2" fillId="3" borderId="4" xfId="2" applyFont="1" applyFill="1" applyBorder="1" applyAlignment="1">
      <alignment horizontal="right" vertical="top"/>
    </xf>
    <xf numFmtId="0" fontId="2" fillId="0" borderId="4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right" vertical="center"/>
    </xf>
    <xf numFmtId="0" fontId="10" fillId="0" borderId="4" xfId="2" applyFont="1" applyBorder="1" applyAlignment="1">
      <alignment horizontal="right" vertical="center" wrapText="1"/>
    </xf>
    <xf numFmtId="0" fontId="27" fillId="0" borderId="4" xfId="2" applyFont="1" applyFill="1" applyBorder="1" applyAlignment="1">
      <alignment horizontal="center" vertical="center"/>
    </xf>
    <xf numFmtId="0" fontId="27" fillId="0" borderId="4" xfId="2" applyFont="1" applyFill="1" applyBorder="1" applyAlignment="1">
      <alignment horizontal="right" vertical="center"/>
    </xf>
    <xf numFmtId="9" fontId="10" fillId="0" borderId="4" xfId="2" applyNumberFormat="1" applyFont="1" applyBorder="1" applyAlignment="1">
      <alignment horizontal="right" vertical="center" wrapText="1"/>
    </xf>
    <xf numFmtId="9" fontId="2" fillId="0" borderId="4" xfId="2" applyNumberFormat="1" applyFont="1" applyFill="1" applyBorder="1" applyAlignment="1">
      <alignment horizontal="right" vertical="center" wrapText="1"/>
    </xf>
    <xf numFmtId="0" fontId="10" fillId="3" borderId="4" xfId="2" applyFont="1" applyFill="1" applyBorder="1" applyAlignment="1">
      <alignment horizontal="center" vertical="top"/>
    </xf>
    <xf numFmtId="0" fontId="11" fillId="0" borderId="4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vertical="top"/>
    </xf>
    <xf numFmtId="0" fontId="3" fillId="0" borderId="4" xfId="2" applyFont="1" applyFill="1" applyBorder="1" applyAlignment="1">
      <alignment vertical="top"/>
    </xf>
    <xf numFmtId="166" fontId="0" fillId="0" borderId="26" xfId="1" applyNumberFormat="1" applyFont="1" applyFill="1" applyBorder="1" applyAlignment="1">
      <alignment vertical="top"/>
    </xf>
    <xf numFmtId="9" fontId="3" fillId="0" borderId="4" xfId="2" applyNumberFormat="1" applyFont="1" applyFill="1" applyBorder="1" applyAlignment="1">
      <alignment vertical="top"/>
    </xf>
    <xf numFmtId="0" fontId="6" fillId="3" borderId="4" xfId="2" applyFont="1" applyFill="1" applyBorder="1" applyAlignment="1">
      <alignment horizontal="left" vertical="center" wrapText="1"/>
    </xf>
    <xf numFmtId="166" fontId="17" fillId="3" borderId="4" xfId="3" applyNumberFormat="1" applyFont="1" applyFill="1" applyBorder="1" applyAlignment="1">
      <alignment horizontal="right" vertical="center" wrapText="1"/>
    </xf>
    <xf numFmtId="164" fontId="17" fillId="3" borderId="4" xfId="3" applyNumberFormat="1" applyFont="1" applyFill="1" applyBorder="1" applyAlignment="1">
      <alignment horizontal="right" vertical="center" wrapText="1"/>
    </xf>
    <xf numFmtId="0" fontId="11" fillId="3" borderId="7" xfId="2" applyFont="1" applyFill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center" wrapText="1"/>
    </xf>
    <xf numFmtId="0" fontId="11" fillId="3" borderId="4" xfId="2" applyFont="1" applyFill="1" applyBorder="1" applyAlignment="1">
      <alignment horizontal="center" vertical="center" wrapText="1"/>
    </xf>
    <xf numFmtId="166" fontId="10" fillId="3" borderId="4" xfId="3" quotePrefix="1" applyNumberFormat="1" applyFont="1" applyFill="1" applyBorder="1" applyAlignment="1">
      <alignment horizontal="right" vertical="center" wrapText="1"/>
    </xf>
    <xf numFmtId="9" fontId="2" fillId="3" borderId="4" xfId="2" quotePrefix="1" applyNumberFormat="1" applyFont="1" applyFill="1" applyBorder="1" applyAlignment="1">
      <alignment horizontal="center" vertical="center" wrapText="1"/>
    </xf>
    <xf numFmtId="9" fontId="2" fillId="3" borderId="4" xfId="2" quotePrefix="1" applyNumberFormat="1" applyFont="1" applyFill="1" applyBorder="1" applyAlignment="1">
      <alignment horizontal="center" vertical="center"/>
    </xf>
    <xf numFmtId="3" fontId="2" fillId="3" borderId="8" xfId="2" quotePrefix="1" applyNumberFormat="1" applyFont="1" applyFill="1" applyBorder="1" applyAlignment="1">
      <alignment horizontal="right" vertical="center"/>
    </xf>
    <xf numFmtId="3" fontId="2" fillId="3" borderId="4" xfId="2" quotePrefix="1" applyNumberFormat="1" applyFont="1" applyFill="1" applyBorder="1" applyAlignment="1">
      <alignment horizontal="right" vertical="center"/>
    </xf>
    <xf numFmtId="0" fontId="11" fillId="3" borderId="4" xfId="2" applyFont="1" applyFill="1" applyBorder="1" applyAlignment="1">
      <alignment horizontal="right" vertical="center" wrapText="1"/>
    </xf>
    <xf numFmtId="0" fontId="11" fillId="0" borderId="4" xfId="2" applyFont="1" applyFill="1" applyBorder="1" applyAlignment="1">
      <alignment horizontal="right" vertical="center" wrapText="1"/>
    </xf>
    <xf numFmtId="3" fontId="9" fillId="10" borderId="4" xfId="2" quotePrefix="1" applyNumberFormat="1" applyFont="1" applyFill="1" applyBorder="1" applyAlignment="1">
      <alignment horizontal="right" vertical="center"/>
    </xf>
    <xf numFmtId="9" fontId="3" fillId="0" borderId="4" xfId="2" quotePrefix="1" applyNumberFormat="1" applyFont="1" applyFill="1" applyBorder="1" applyAlignment="1">
      <alignment horizontal="center" vertical="center" wrapText="1"/>
    </xf>
    <xf numFmtId="9" fontId="3" fillId="0" borderId="4" xfId="2" quotePrefix="1" applyNumberFormat="1" applyFont="1" applyFill="1" applyBorder="1" applyAlignment="1">
      <alignment horizontal="center" vertical="center"/>
    </xf>
    <xf numFmtId="3" fontId="3" fillId="10" borderId="8" xfId="2" quotePrefix="1" applyNumberFormat="1" applyFont="1" applyFill="1" applyBorder="1" applyAlignment="1">
      <alignment horizontal="right" vertical="center"/>
    </xf>
    <xf numFmtId="3" fontId="3" fillId="10" borderId="4" xfId="2" quotePrefix="1" applyNumberFormat="1" applyFont="1" applyFill="1" applyBorder="1" applyAlignment="1">
      <alignment horizontal="right" vertical="center"/>
    </xf>
    <xf numFmtId="3" fontId="9" fillId="10" borderId="4" xfId="2" applyNumberFormat="1" applyFont="1" applyFill="1" applyBorder="1" applyAlignment="1">
      <alignment horizontal="right" vertical="top"/>
    </xf>
    <xf numFmtId="3" fontId="3" fillId="10" borderId="8" xfId="2" applyNumberFormat="1" applyFont="1" applyFill="1" applyBorder="1" applyAlignment="1">
      <alignment horizontal="right" vertical="top"/>
    </xf>
    <xf numFmtId="3" fontId="3" fillId="10" borderId="4" xfId="2" applyNumberFormat="1" applyFont="1" applyFill="1" applyBorder="1" applyAlignment="1">
      <alignment horizontal="right" vertical="top"/>
    </xf>
    <xf numFmtId="166" fontId="11" fillId="10" borderId="4" xfId="3" applyNumberFormat="1" applyFont="1" applyFill="1" applyBorder="1" applyAlignment="1">
      <alignment horizontal="right" vertical="center" wrapText="1"/>
    </xf>
    <xf numFmtId="0" fontId="11" fillId="10" borderId="4" xfId="2" applyFont="1" applyFill="1" applyBorder="1" applyAlignment="1">
      <alignment vertical="center" wrapText="1"/>
    </xf>
    <xf numFmtId="0" fontId="5" fillId="10" borderId="4" xfId="2" applyFont="1" applyFill="1" applyBorder="1" applyAlignment="1">
      <alignment horizontal="right" vertical="top"/>
    </xf>
    <xf numFmtId="0" fontId="28" fillId="0" borderId="4" xfId="2" quotePrefix="1" applyFont="1" applyFill="1" applyBorder="1" applyAlignment="1">
      <alignment horizontal="right" vertical="center"/>
    </xf>
    <xf numFmtId="0" fontId="27" fillId="0" borderId="4" xfId="2" quotePrefix="1" applyFont="1" applyFill="1" applyBorder="1" applyAlignment="1">
      <alignment horizontal="right" vertical="center"/>
    </xf>
    <xf numFmtId="9" fontId="3" fillId="0" borderId="35" xfId="2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vertical="center"/>
    </xf>
    <xf numFmtId="166" fontId="14" fillId="0" borderId="1" xfId="3" applyNumberFormat="1" applyFont="1" applyFill="1" applyBorder="1" applyAlignment="1">
      <alignment vertical="center"/>
    </xf>
    <xf numFmtId="166" fontId="9" fillId="0" borderId="1" xfId="3" applyNumberFormat="1" applyFont="1" applyFill="1" applyBorder="1" applyAlignment="1">
      <alignment vertical="center"/>
    </xf>
    <xf numFmtId="166" fontId="14" fillId="3" borderId="1" xfId="3" applyNumberFormat="1" applyFont="1" applyFill="1" applyBorder="1" applyAlignment="1">
      <alignment vertical="center"/>
    </xf>
    <xf numFmtId="166" fontId="15" fillId="0" borderId="1" xfId="3" applyNumberFormat="1" applyFont="1" applyFill="1" applyBorder="1" applyAlignment="1">
      <alignment vertical="center"/>
    </xf>
    <xf numFmtId="166" fontId="9" fillId="3" borderId="1" xfId="3" applyNumberFormat="1" applyFont="1" applyFill="1" applyBorder="1" applyAlignment="1">
      <alignment vertical="center"/>
    </xf>
    <xf numFmtId="166" fontId="10" fillId="8" borderId="1" xfId="3" applyNumberFormat="1" applyFont="1" applyFill="1" applyBorder="1" applyAlignment="1">
      <alignment horizontal="right" vertical="center" wrapText="1"/>
    </xf>
    <xf numFmtId="166" fontId="3" fillId="0" borderId="1" xfId="1" applyNumberFormat="1" applyFont="1" applyBorder="1"/>
    <xf numFmtId="166" fontId="3" fillId="0" borderId="1" xfId="1" applyNumberFormat="1" applyFont="1" applyBorder="1" applyAlignment="1">
      <alignment horizontal="center"/>
    </xf>
    <xf numFmtId="166" fontId="4" fillId="3" borderId="1" xfId="1" applyNumberFormat="1" applyFont="1" applyFill="1" applyBorder="1"/>
    <xf numFmtId="0" fontId="6" fillId="11" borderId="1" xfId="0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left" vertical="center" wrapText="1"/>
    </xf>
    <xf numFmtId="9" fontId="3" fillId="0" borderId="1" xfId="2" applyNumberFormat="1" applyFont="1" applyFill="1" applyBorder="1" applyAlignment="1">
      <alignment horizontal="center" vertical="center"/>
    </xf>
    <xf numFmtId="9" fontId="2" fillId="9" borderId="1" xfId="2" applyNumberFormat="1" applyFont="1" applyFill="1" applyBorder="1" applyAlignment="1">
      <alignment horizontal="center" vertical="center"/>
    </xf>
    <xf numFmtId="9" fontId="3" fillId="3" borderId="1" xfId="2" applyNumberFormat="1" applyFont="1" applyFill="1" applyBorder="1" applyAlignment="1">
      <alignment horizontal="center" vertical="center"/>
    </xf>
    <xf numFmtId="9" fontId="3" fillId="0" borderId="1" xfId="2" applyNumberFormat="1" applyFont="1" applyFill="1" applyBorder="1" applyAlignment="1">
      <alignment horizontal="center" vertical="top"/>
    </xf>
    <xf numFmtId="0" fontId="17" fillId="2" borderId="1" xfId="2" applyFont="1" applyFill="1" applyBorder="1" applyAlignment="1">
      <alignment vertical="center" wrapText="1"/>
    </xf>
    <xf numFmtId="0" fontId="18" fillId="0" borderId="1" xfId="2" applyFont="1" applyBorder="1" applyAlignment="1">
      <alignment vertical="center" wrapText="1"/>
    </xf>
    <xf numFmtId="165" fontId="17" fillId="2" borderId="1" xfId="3" applyFont="1" applyFill="1" applyBorder="1" applyAlignment="1">
      <alignment vertical="center" wrapText="1"/>
    </xf>
    <xf numFmtId="165" fontId="18" fillId="0" borderId="1" xfId="3" applyFont="1" applyBorder="1" applyAlignment="1">
      <alignment vertical="center" wrapText="1"/>
    </xf>
    <xf numFmtId="166" fontId="18" fillId="0" borderId="1" xfId="3" applyNumberFormat="1" applyFont="1" applyBorder="1" applyAlignment="1">
      <alignment vertical="center" wrapText="1"/>
    </xf>
    <xf numFmtId="165" fontId="11" fillId="0" borderId="1" xfId="3" applyFont="1" applyBorder="1" applyAlignment="1">
      <alignment vertical="center" wrapText="1"/>
    </xf>
    <xf numFmtId="165" fontId="18" fillId="0" borderId="1" xfId="3" applyFont="1" applyFill="1" applyBorder="1" applyAlignment="1">
      <alignment vertical="center" wrapText="1"/>
    </xf>
    <xf numFmtId="165" fontId="11" fillId="0" borderId="1" xfId="3" applyFont="1" applyFill="1" applyBorder="1" applyAlignment="1">
      <alignment vertical="center" wrapText="1"/>
    </xf>
    <xf numFmtId="165" fontId="18" fillId="3" borderId="1" xfId="3" applyFont="1" applyFill="1" applyBorder="1" applyAlignment="1">
      <alignment vertical="center" wrapText="1"/>
    </xf>
    <xf numFmtId="165" fontId="10" fillId="2" borderId="1" xfId="3" applyFont="1" applyFill="1" applyBorder="1" applyAlignment="1">
      <alignment vertical="center" wrapText="1"/>
    </xf>
    <xf numFmtId="165" fontId="17" fillId="0" borderId="1" xfId="3" applyFont="1" applyBorder="1" applyAlignment="1">
      <alignment vertical="center" wrapText="1"/>
    </xf>
    <xf numFmtId="166" fontId="18" fillId="0" borderId="1" xfId="3" applyNumberFormat="1" applyFont="1" applyFill="1" applyBorder="1" applyAlignment="1">
      <alignment horizontal="right" vertical="center" wrapText="1"/>
    </xf>
    <xf numFmtId="165" fontId="11" fillId="3" borderId="1" xfId="3" applyFont="1" applyFill="1" applyBorder="1" applyAlignment="1">
      <alignment vertical="center" wrapText="1"/>
    </xf>
    <xf numFmtId="166" fontId="11" fillId="0" borderId="1" xfId="3" applyNumberFormat="1" applyFont="1" applyFill="1" applyBorder="1" applyAlignment="1">
      <alignment horizontal="right" vertical="center" wrapText="1"/>
    </xf>
    <xf numFmtId="3" fontId="14" fillId="0" borderId="1" xfId="2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3" borderId="1" xfId="0" applyFont="1" applyFill="1" applyBorder="1"/>
    <xf numFmtId="166" fontId="6" fillId="11" borderId="1" xfId="3" applyNumberFormat="1" applyFont="1" applyFill="1" applyBorder="1" applyAlignment="1">
      <alignment horizontal="right" vertical="center" wrapText="1"/>
    </xf>
    <xf numFmtId="166" fontId="6" fillId="9" borderId="1" xfId="3" applyNumberFormat="1" applyFont="1" applyFill="1" applyBorder="1" applyAlignment="1">
      <alignment horizontal="right" vertical="center" wrapText="1"/>
    </xf>
    <xf numFmtId="3" fontId="3" fillId="10" borderId="1" xfId="2" applyNumberFormat="1" applyFont="1" applyFill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3" fontId="2" fillId="9" borderId="1" xfId="2" applyNumberFormat="1" applyFont="1" applyFill="1" applyBorder="1" applyAlignment="1">
      <alignment horizontal="right" vertical="center"/>
    </xf>
    <xf numFmtId="165" fontId="10" fillId="5" borderId="1" xfId="3" applyFont="1" applyFill="1" applyBorder="1" applyAlignment="1">
      <alignment vertical="center" wrapText="1"/>
    </xf>
    <xf numFmtId="166" fontId="3" fillId="5" borderId="1" xfId="1" applyNumberFormat="1" applyFont="1" applyFill="1" applyBorder="1"/>
    <xf numFmtId="3" fontId="3" fillId="5" borderId="1" xfId="2" applyNumberFormat="1" applyFont="1" applyFill="1" applyBorder="1" applyAlignment="1">
      <alignment horizontal="right" vertical="center"/>
    </xf>
    <xf numFmtId="166" fontId="9" fillId="5" borderId="1" xfId="3" applyNumberFormat="1" applyFont="1" applyFill="1" applyBorder="1" applyAlignment="1">
      <alignment vertical="center"/>
    </xf>
    <xf numFmtId="9" fontId="3" fillId="5" borderId="1" xfId="2" applyNumberFormat="1" applyFont="1" applyFill="1" applyBorder="1" applyAlignment="1">
      <alignment horizontal="center" vertical="center"/>
    </xf>
    <xf numFmtId="165" fontId="11" fillId="5" borderId="1" xfId="3" applyFont="1" applyFill="1" applyBorder="1" applyAlignment="1">
      <alignment vertical="center" wrapText="1"/>
    </xf>
    <xf numFmtId="166" fontId="11" fillId="5" borderId="1" xfId="1" applyNumberFormat="1" applyFont="1" applyFill="1" applyBorder="1"/>
    <xf numFmtId="3" fontId="11" fillId="5" borderId="1" xfId="2" applyNumberFormat="1" applyFont="1" applyFill="1" applyBorder="1" applyAlignment="1">
      <alignment horizontal="right" vertical="center"/>
    </xf>
    <xf numFmtId="166" fontId="9" fillId="5" borderId="1" xfId="3" applyNumberFormat="1" applyFont="1" applyFill="1" applyBorder="1" applyAlignment="1">
      <alignment horizontal="right" vertical="center"/>
    </xf>
    <xf numFmtId="165" fontId="11" fillId="5" borderId="1" xfId="3" applyFont="1" applyFill="1" applyBorder="1" applyAlignment="1">
      <alignment horizontal="left" vertical="center" wrapText="1"/>
    </xf>
    <xf numFmtId="166" fontId="3" fillId="5" borderId="1" xfId="1" applyNumberFormat="1" applyFont="1" applyFill="1" applyBorder="1" applyAlignment="1">
      <alignment horizontal="right" vertical="center"/>
    </xf>
    <xf numFmtId="166" fontId="3" fillId="5" borderId="1" xfId="1" applyNumberFormat="1" applyFont="1" applyFill="1" applyBorder="1" applyAlignment="1">
      <alignment horizontal="left" vertical="center" wrapText="1"/>
    </xf>
    <xf numFmtId="9" fontId="3" fillId="5" borderId="1" xfId="2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left" vertical="center" wrapText="1"/>
    </xf>
    <xf numFmtId="166" fontId="14" fillId="5" borderId="1" xfId="3" applyNumberFormat="1" applyFont="1" applyFill="1" applyBorder="1" applyAlignment="1">
      <alignment vertical="center"/>
    </xf>
    <xf numFmtId="166" fontId="9" fillId="5" borderId="1" xfId="3" quotePrefix="1" applyNumberFormat="1" applyFont="1" applyFill="1" applyBorder="1" applyAlignment="1">
      <alignment vertical="center"/>
    </xf>
    <xf numFmtId="166" fontId="3" fillId="5" borderId="1" xfId="1" quotePrefix="1" applyNumberFormat="1" applyFont="1" applyFill="1" applyBorder="1"/>
    <xf numFmtId="9" fontId="3" fillId="5" borderId="1" xfId="2" quotePrefix="1" applyNumberFormat="1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5" fillId="7" borderId="14" xfId="2" applyFont="1" applyFill="1" applyBorder="1" applyAlignment="1">
      <alignment horizontal="center" vertical="center" wrapText="1"/>
    </xf>
    <xf numFmtId="0" fontId="15" fillId="7" borderId="17" xfId="2" applyFont="1" applyFill="1" applyBorder="1" applyAlignment="1">
      <alignment horizontal="center" vertical="center" wrapText="1"/>
    </xf>
    <xf numFmtId="0" fontId="15" fillId="7" borderId="15" xfId="2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 wrapText="1"/>
    </xf>
    <xf numFmtId="166" fontId="14" fillId="0" borderId="0" xfId="3" applyNumberFormat="1" applyFont="1" applyAlignment="1">
      <alignment horizontal="center" vertical="center"/>
    </xf>
    <xf numFmtId="166" fontId="14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5" fillId="7" borderId="21" xfId="2" applyFont="1" applyFill="1" applyBorder="1" applyAlignment="1">
      <alignment horizontal="center" vertical="center" wrapText="1"/>
    </xf>
    <xf numFmtId="0" fontId="15" fillId="7" borderId="22" xfId="2" applyFont="1" applyFill="1" applyBorder="1" applyAlignment="1">
      <alignment horizontal="center" vertical="center" wrapText="1"/>
    </xf>
    <xf numFmtId="0" fontId="15" fillId="7" borderId="23" xfId="2" applyFont="1" applyFill="1" applyBorder="1" applyAlignment="1">
      <alignment horizontal="center" vertical="center" wrapText="1"/>
    </xf>
    <xf numFmtId="0" fontId="15" fillId="7" borderId="27" xfId="2" applyFont="1" applyFill="1" applyBorder="1" applyAlignment="1">
      <alignment horizontal="center" vertical="center" wrapText="1"/>
    </xf>
    <xf numFmtId="0" fontId="15" fillId="7" borderId="28" xfId="2" applyFont="1" applyFill="1" applyBorder="1" applyAlignment="1">
      <alignment horizontal="center" vertical="center" wrapText="1"/>
    </xf>
    <xf numFmtId="9" fontId="3" fillId="3" borderId="4" xfId="2" applyNumberFormat="1" applyFont="1" applyFill="1" applyBorder="1" applyAlignment="1">
      <alignment horizontal="center" vertical="center" wrapText="1"/>
    </xf>
    <xf numFmtId="9" fontId="3" fillId="3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/>
    <xf numFmtId="0" fontId="3" fillId="0" borderId="36" xfId="2" applyFont="1" applyFill="1" applyBorder="1" applyAlignment="1">
      <alignment horizontal="center" vertical="top"/>
    </xf>
    <xf numFmtId="0" fontId="5" fillId="0" borderId="35" xfId="2" applyFont="1" applyFill="1" applyBorder="1" applyAlignment="1">
      <alignment horizontal="left" vertical="center" wrapText="1"/>
    </xf>
    <xf numFmtId="0" fontId="3" fillId="0" borderId="35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horizontal="justify" vertical="center" wrapText="1"/>
    </xf>
    <xf numFmtId="3" fontId="3" fillId="0" borderId="37" xfId="2" applyNumberFormat="1" applyFont="1" applyFill="1" applyBorder="1" applyAlignment="1">
      <alignment horizontal="right" vertical="center"/>
    </xf>
    <xf numFmtId="0" fontId="11" fillId="0" borderId="10" xfId="2" applyFont="1" applyFill="1" applyBorder="1" applyAlignment="1">
      <alignment horizontal="left" vertical="center" wrapText="1"/>
    </xf>
    <xf numFmtId="166" fontId="9" fillId="0" borderId="19" xfId="3" applyNumberFormat="1" applyFont="1" applyFill="1" applyBorder="1" applyAlignment="1">
      <alignment vertical="center"/>
    </xf>
    <xf numFmtId="165" fontId="10" fillId="2" borderId="19" xfId="3" applyFont="1" applyFill="1" applyBorder="1" applyAlignment="1">
      <alignment vertical="center" wrapText="1"/>
    </xf>
    <xf numFmtId="0" fontId="3" fillId="0" borderId="38" xfId="0" applyFont="1" applyBorder="1"/>
    <xf numFmtId="166" fontId="3" fillId="0" borderId="19" xfId="1" applyNumberFormat="1" applyFont="1" applyBorder="1"/>
    <xf numFmtId="3" fontId="3" fillId="0" borderId="10" xfId="2" applyNumberFormat="1" applyFont="1" applyFill="1" applyBorder="1" applyAlignment="1">
      <alignment horizontal="right" vertical="center"/>
    </xf>
    <xf numFmtId="9" fontId="3" fillId="0" borderId="19" xfId="2" applyNumberFormat="1" applyFont="1" applyFill="1" applyBorder="1" applyAlignment="1">
      <alignment horizontal="center" vertical="center"/>
    </xf>
    <xf numFmtId="3" fontId="3" fillId="0" borderId="19" xfId="2" applyNumberFormat="1" applyFont="1" applyFill="1" applyBorder="1" applyAlignment="1">
      <alignment horizontal="right" vertical="center"/>
    </xf>
    <xf numFmtId="10" fontId="17" fillId="9" borderId="4" xfId="5" applyNumberFormat="1" applyFont="1" applyFill="1" applyBorder="1" applyAlignment="1">
      <alignment horizontal="right" vertical="center" wrapText="1"/>
    </xf>
    <xf numFmtId="10" fontId="18" fillId="10" borderId="4" xfId="5" applyNumberFormat="1" applyFont="1" applyFill="1" applyBorder="1" applyAlignment="1">
      <alignment horizontal="center" vertical="center" wrapText="1"/>
    </xf>
    <xf numFmtId="10" fontId="18" fillId="0" borderId="4" xfId="5" applyNumberFormat="1" applyFont="1" applyFill="1" applyBorder="1" applyAlignment="1">
      <alignment horizontal="center" vertical="center" wrapText="1"/>
    </xf>
    <xf numFmtId="10" fontId="18" fillId="9" borderId="4" xfId="5" applyNumberFormat="1" applyFont="1" applyFill="1" applyBorder="1" applyAlignment="1">
      <alignment horizontal="center" vertical="center" wrapText="1"/>
    </xf>
    <xf numFmtId="10" fontId="18" fillId="3" borderId="4" xfId="5" applyNumberFormat="1" applyFont="1" applyFill="1" applyBorder="1" applyAlignment="1">
      <alignment horizontal="center" vertical="center" wrapText="1"/>
    </xf>
    <xf numFmtId="10" fontId="18" fillId="0" borderId="10" xfId="5" applyNumberFormat="1" applyFont="1" applyFill="1" applyBorder="1" applyAlignment="1">
      <alignment horizontal="center" vertical="center" wrapText="1"/>
    </xf>
    <xf numFmtId="166" fontId="3" fillId="0" borderId="40" xfId="1" applyNumberFormat="1" applyFont="1" applyBorder="1"/>
    <xf numFmtId="166" fontId="3" fillId="0" borderId="40" xfId="1" applyNumberFormat="1" applyFont="1" applyBorder="1" applyAlignment="1">
      <alignment horizontal="center"/>
    </xf>
    <xf numFmtId="166" fontId="4" fillId="3" borderId="40" xfId="1" applyNumberFormat="1" applyFont="1" applyFill="1" applyBorder="1"/>
    <xf numFmtId="168" fontId="3" fillId="0" borderId="0" xfId="1" applyNumberFormat="1" applyFont="1" applyBorder="1"/>
    <xf numFmtId="0" fontId="3" fillId="3" borderId="0" xfId="0" applyFont="1" applyFill="1" applyBorder="1"/>
    <xf numFmtId="166" fontId="3" fillId="3" borderId="40" xfId="1" applyNumberFormat="1" applyFont="1" applyFill="1" applyBorder="1"/>
    <xf numFmtId="166" fontId="3" fillId="0" borderId="39" xfId="1" applyNumberFormat="1" applyFont="1" applyBorder="1"/>
    <xf numFmtId="0" fontId="2" fillId="0" borderId="0" xfId="0" applyFont="1" applyBorder="1" applyAlignment="1">
      <alignment vertical="center" wrapText="1"/>
    </xf>
    <xf numFmtId="0" fontId="6" fillId="3" borderId="4" xfId="2" applyFont="1" applyFill="1" applyBorder="1" applyAlignment="1">
      <alignment vertical="center" wrapText="1"/>
    </xf>
  </cellXfs>
  <cellStyles count="6">
    <cellStyle name="Comma" xfId="1" builtinId="3"/>
    <cellStyle name="Comma [0]" xfId="4" builtinId="6"/>
    <cellStyle name="Comma 2" xfId="3"/>
    <cellStyle name="Normal" xfId="0" builtinId="0"/>
    <cellStyle name="Normal 2" xfId="2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R223"/>
  <sheetViews>
    <sheetView tabSelected="1" zoomScale="60" zoomScaleNormal="60" workbookViewId="0">
      <selection activeCell="J13" sqref="J13"/>
    </sheetView>
  </sheetViews>
  <sheetFormatPr defaultColWidth="9" defaultRowHeight="15.75"/>
  <cols>
    <col min="1" max="1" width="8.28515625" style="135" customWidth="1"/>
    <col min="2" max="2" width="42.85546875" style="135" customWidth="1"/>
    <col min="3" max="3" width="46.28515625" style="135" customWidth="1"/>
    <col min="4" max="4" width="12.7109375" style="135" customWidth="1"/>
    <col min="5" max="5" width="11" style="135" customWidth="1"/>
    <col min="6" max="6" width="20.140625" style="135" customWidth="1"/>
    <col min="7" max="7" width="19.28515625" style="135" customWidth="1"/>
    <col min="8" max="8" width="23" style="135" customWidth="1"/>
    <col min="9" max="9" width="19.140625" style="135" customWidth="1"/>
    <col min="10" max="10" width="21.140625" style="164" customWidth="1"/>
    <col min="11" max="11" width="17" style="135" customWidth="1"/>
    <col min="12" max="12" width="23.28515625" style="135" customWidth="1"/>
    <col min="13" max="13" width="32.28515625" style="135" customWidth="1"/>
    <col min="14" max="14" width="15.28515625" style="136" customWidth="1"/>
    <col min="15" max="15" width="11.5703125" style="136" customWidth="1"/>
    <col min="16" max="16" width="13.28515625" style="136" customWidth="1"/>
    <col min="17" max="17" width="9" style="135"/>
    <col min="18" max="18" width="14.28515625" style="135" customWidth="1"/>
    <col min="19" max="21" width="9" style="135"/>
    <col min="22" max="22" width="9.28515625" style="135" customWidth="1"/>
    <col min="23" max="16384" width="9" style="135"/>
  </cols>
  <sheetData>
    <row r="2" spans="1:18">
      <c r="A2" s="137" t="s">
        <v>51</v>
      </c>
      <c r="B2" s="137"/>
      <c r="C2" s="137"/>
      <c r="D2" s="137"/>
      <c r="E2" s="137"/>
      <c r="F2" s="137"/>
      <c r="G2" s="137"/>
      <c r="H2" s="137"/>
      <c r="I2" s="137"/>
      <c r="J2" s="181"/>
      <c r="K2" s="137"/>
    </row>
    <row r="3" spans="1:18" ht="6.75" customHeight="1"/>
    <row r="4" spans="1:18">
      <c r="A4" s="137" t="s">
        <v>153</v>
      </c>
      <c r="B4" s="137"/>
      <c r="C4" s="137"/>
      <c r="D4" s="137"/>
      <c r="E4" s="137"/>
      <c r="F4" s="137"/>
      <c r="G4" s="137"/>
      <c r="H4" s="137"/>
      <c r="I4" s="137"/>
      <c r="J4" s="181"/>
      <c r="K4" s="137"/>
      <c r="L4" s="98" t="s">
        <v>52</v>
      </c>
      <c r="M4" s="98"/>
    </row>
    <row r="5" spans="1:18" ht="16.5" thickBot="1">
      <c r="G5" s="165"/>
      <c r="M5" s="98"/>
      <c r="N5" s="98"/>
    </row>
    <row r="6" spans="1:18" s="176" customFormat="1" ht="15.95" hidden="1" customHeight="1">
      <c r="J6" s="182"/>
      <c r="N6" s="177"/>
      <c r="O6" s="177"/>
      <c r="P6" s="177"/>
    </row>
    <row r="7" spans="1:18" s="99" customFormat="1" ht="33.75" customHeight="1" thickTop="1">
      <c r="A7" s="373" t="s">
        <v>10</v>
      </c>
      <c r="B7" s="375" t="s">
        <v>48</v>
      </c>
      <c r="C7" s="375" t="s">
        <v>49</v>
      </c>
      <c r="D7" s="383" t="s">
        <v>159</v>
      </c>
      <c r="E7" s="383" t="s">
        <v>160</v>
      </c>
      <c r="F7" s="380" t="s">
        <v>134</v>
      </c>
      <c r="G7" s="381"/>
      <c r="H7" s="382"/>
      <c r="I7" s="380" t="s">
        <v>138</v>
      </c>
      <c r="J7" s="381"/>
      <c r="K7" s="382"/>
      <c r="L7" s="311"/>
      <c r="M7" s="329"/>
      <c r="N7" s="100"/>
      <c r="O7" s="101"/>
      <c r="P7" s="101"/>
    </row>
    <row r="8" spans="1:18" s="138" customFormat="1" ht="57.95" customHeight="1">
      <c r="A8" s="374"/>
      <c r="B8" s="376"/>
      <c r="C8" s="376"/>
      <c r="D8" s="384"/>
      <c r="E8" s="384"/>
      <c r="F8" s="102" t="s">
        <v>135</v>
      </c>
      <c r="G8" s="102" t="s">
        <v>50</v>
      </c>
      <c r="H8" s="102" t="s">
        <v>136</v>
      </c>
      <c r="I8" s="370" t="s">
        <v>137</v>
      </c>
      <c r="J8" s="183" t="s">
        <v>50</v>
      </c>
      <c r="K8" s="370" t="s">
        <v>139</v>
      </c>
      <c r="L8" s="312"/>
      <c r="M8" s="330"/>
      <c r="N8" s="103"/>
      <c r="O8" s="139"/>
      <c r="P8" s="139"/>
    </row>
    <row r="9" spans="1:18" ht="16.5" thickBot="1">
      <c r="A9" s="140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141">
        <v>9</v>
      </c>
      <c r="J9" s="184">
        <v>10</v>
      </c>
      <c r="K9" s="141">
        <v>11</v>
      </c>
      <c r="L9" s="313"/>
      <c r="M9" s="330"/>
      <c r="N9" s="103"/>
    </row>
    <row r="10" spans="1:18" s="144" customFormat="1" ht="22.5" customHeight="1" thickTop="1">
      <c r="A10" s="142"/>
      <c r="B10" s="104" t="s">
        <v>1</v>
      </c>
      <c r="C10" s="104"/>
      <c r="D10" s="104"/>
      <c r="E10" s="104"/>
      <c r="F10" s="105">
        <f>F11+F64+F81+F107</f>
        <v>15120980100</v>
      </c>
      <c r="G10" s="105">
        <f>G11+G64+G81+G107</f>
        <v>13358316400</v>
      </c>
      <c r="H10" s="105">
        <f>H11+H64+H81+H107</f>
        <v>4031623320</v>
      </c>
      <c r="I10" s="105">
        <f>F10-H10</f>
        <v>11089356780</v>
      </c>
      <c r="J10" s="185" t="b">
        <f>L11=SUM(G10-H10)</f>
        <v>0</v>
      </c>
      <c r="K10" s="105"/>
      <c r="L10" s="314"/>
      <c r="M10" s="331"/>
      <c r="N10" s="100"/>
      <c r="O10" s="143"/>
      <c r="P10" s="143"/>
    </row>
    <row r="11" spans="1:18" s="144" customFormat="1" ht="31.5">
      <c r="A11" s="145" t="s">
        <v>20</v>
      </c>
      <c r="B11" s="106" t="s">
        <v>3</v>
      </c>
      <c r="C11" s="107" t="s">
        <v>18</v>
      </c>
      <c r="D11" s="107"/>
      <c r="E11" s="107"/>
      <c r="F11" s="108">
        <f>SUM(F12+F22+F32+F42+F52+F62+F63)</f>
        <v>2637590600</v>
      </c>
      <c r="G11" s="108">
        <f>SUM(G12+G22+G32+G42+G52+G62+G63)</f>
        <v>2283175100</v>
      </c>
      <c r="H11" s="108">
        <f t="shared" ref="H11" si="0">H12+H22+H32+H42+H52+H62+H63</f>
        <v>1756821320</v>
      </c>
      <c r="I11" s="108">
        <f t="shared" ref="I11" si="1">I12+I22+I32+I42+I52+I62+I63</f>
        <v>-880769280</v>
      </c>
      <c r="J11" s="235">
        <f>J12+J22+J32+J42+J52+J62+J63</f>
        <v>-526353780</v>
      </c>
      <c r="K11" s="419">
        <f>J11/G11</f>
        <v>-0.23053587961781818</v>
      </c>
      <c r="L11" s="314"/>
      <c r="M11" s="332"/>
      <c r="N11" s="103"/>
      <c r="O11" s="143"/>
      <c r="P11" s="143"/>
    </row>
    <row r="12" spans="1:18" s="144" customFormat="1" ht="63">
      <c r="A12" s="146">
        <v>1</v>
      </c>
      <c r="B12" s="220" t="s">
        <v>56</v>
      </c>
      <c r="C12" s="111" t="s">
        <v>57</v>
      </c>
      <c r="D12" s="242" t="s">
        <v>164</v>
      </c>
      <c r="E12" s="242" t="s">
        <v>164</v>
      </c>
      <c r="F12" s="112">
        <f>SUM(F13:F21)</f>
        <v>115000000</v>
      </c>
      <c r="G12" s="112">
        <f t="shared" ref="G12:H12" si="2">SUM(G13:G21)</f>
        <v>106980000</v>
      </c>
      <c r="H12" s="112">
        <f t="shared" si="2"/>
        <v>106980000</v>
      </c>
      <c r="I12" s="112">
        <f t="shared" ref="I12" si="3">SUM(I13:I21)</f>
        <v>-8020000</v>
      </c>
      <c r="J12" s="187">
        <f t="shared" ref="J12" si="4">SUM(J13:J21)</f>
        <v>0</v>
      </c>
      <c r="K12" s="420">
        <f>J12/G12</f>
        <v>0</v>
      </c>
      <c r="L12" s="314"/>
      <c r="M12" s="333"/>
      <c r="N12" s="103"/>
      <c r="O12" s="143"/>
      <c r="P12" s="143"/>
      <c r="R12" s="109"/>
    </row>
    <row r="13" spans="1:18" s="144" customFormat="1" ht="63">
      <c r="A13" s="146"/>
      <c r="B13" s="110" t="s">
        <v>25</v>
      </c>
      <c r="C13" s="111" t="s">
        <v>57</v>
      </c>
      <c r="D13" s="111"/>
      <c r="E13" s="111"/>
      <c r="F13" s="113">
        <v>22440000</v>
      </c>
      <c r="G13" s="147">
        <v>50420000</v>
      </c>
      <c r="H13" s="113">
        <v>55420000</v>
      </c>
      <c r="I13" s="114">
        <f>H13-F13</f>
        <v>32980000</v>
      </c>
      <c r="J13" s="238">
        <f>H13-G13</f>
        <v>5000000</v>
      </c>
      <c r="K13" s="421">
        <f>J13/G13</f>
        <v>9.9166997223324074E-2</v>
      </c>
      <c r="L13" s="314"/>
      <c r="M13" s="332"/>
      <c r="N13" s="103"/>
      <c r="O13" s="143"/>
      <c r="P13" s="143"/>
      <c r="R13" s="109"/>
    </row>
    <row r="14" spans="1:18" s="170" customFormat="1" ht="63">
      <c r="A14" s="168"/>
      <c r="B14" s="41" t="s">
        <v>145</v>
      </c>
      <c r="C14" s="42" t="s">
        <v>57</v>
      </c>
      <c r="D14" s="42"/>
      <c r="E14" s="42"/>
      <c r="F14" s="43">
        <v>11570000</v>
      </c>
      <c r="G14" s="167">
        <v>7570000</v>
      </c>
      <c r="H14" s="43">
        <v>6570000</v>
      </c>
      <c r="I14" s="114">
        <f t="shared" ref="I14:I21" si="5">H14-F14</f>
        <v>-5000000</v>
      </c>
      <c r="J14" s="188">
        <f t="shared" ref="J14:J21" si="6">H14-G14</f>
        <v>-1000000</v>
      </c>
      <c r="K14" s="421">
        <f t="shared" ref="K14:K21" si="7">J14/G14</f>
        <v>-0.13210039630118892</v>
      </c>
      <c r="L14" s="315"/>
      <c r="M14" s="334"/>
      <c r="N14" s="39"/>
      <c r="O14" s="169"/>
      <c r="P14" s="169"/>
      <c r="R14" s="40"/>
    </row>
    <row r="15" spans="1:18" s="170" customFormat="1" ht="63">
      <c r="A15" s="168"/>
      <c r="B15" s="41" t="s">
        <v>146</v>
      </c>
      <c r="C15" s="42" t="s">
        <v>57</v>
      </c>
      <c r="D15" s="42"/>
      <c r="E15" s="42"/>
      <c r="F15" s="43">
        <v>11570000</v>
      </c>
      <c r="G15" s="167">
        <v>3570000</v>
      </c>
      <c r="H15" s="43">
        <v>6570000</v>
      </c>
      <c r="I15" s="114">
        <f t="shared" si="5"/>
        <v>-5000000</v>
      </c>
      <c r="J15" s="188">
        <f t="shared" si="6"/>
        <v>3000000</v>
      </c>
      <c r="K15" s="421">
        <f t="shared" si="7"/>
        <v>0.84033613445378152</v>
      </c>
      <c r="L15" s="315"/>
      <c r="M15" s="334"/>
      <c r="N15" s="39"/>
      <c r="O15" s="169"/>
      <c r="P15" s="169"/>
      <c r="R15" s="40"/>
    </row>
    <row r="16" spans="1:18" s="170" customFormat="1" ht="63">
      <c r="A16" s="168"/>
      <c r="B16" s="41" t="s">
        <v>147</v>
      </c>
      <c r="C16" s="42" t="s">
        <v>57</v>
      </c>
      <c r="D16" s="42"/>
      <c r="E16" s="42"/>
      <c r="F16" s="43">
        <v>11570000</v>
      </c>
      <c r="G16" s="167">
        <v>7570000</v>
      </c>
      <c r="H16" s="43">
        <v>5570000</v>
      </c>
      <c r="I16" s="114">
        <f t="shared" si="5"/>
        <v>-6000000</v>
      </c>
      <c r="J16" s="188">
        <f t="shared" si="6"/>
        <v>-2000000</v>
      </c>
      <c r="K16" s="421">
        <f t="shared" si="7"/>
        <v>-0.26420079260237783</v>
      </c>
      <c r="L16" s="315">
        <v>126720000</v>
      </c>
      <c r="M16" s="334"/>
      <c r="N16" s="39"/>
      <c r="O16" s="169"/>
      <c r="P16" s="169"/>
      <c r="R16" s="40"/>
    </row>
    <row r="17" spans="1:18" s="170" customFormat="1" ht="63">
      <c r="A17" s="168"/>
      <c r="B17" s="41" t="s">
        <v>148</v>
      </c>
      <c r="C17" s="42" t="s">
        <v>57</v>
      </c>
      <c r="D17" s="42"/>
      <c r="E17" s="42"/>
      <c r="F17" s="43">
        <v>11570000</v>
      </c>
      <c r="G17" s="167">
        <v>7570000</v>
      </c>
      <c r="H17" s="43">
        <v>6570000</v>
      </c>
      <c r="I17" s="114">
        <f t="shared" si="5"/>
        <v>-5000000</v>
      </c>
      <c r="J17" s="188">
        <f t="shared" si="6"/>
        <v>-1000000</v>
      </c>
      <c r="K17" s="421">
        <f t="shared" si="7"/>
        <v>-0.13210039630118892</v>
      </c>
      <c r="L17" s="315"/>
      <c r="M17" s="334"/>
      <c r="N17" s="39"/>
      <c r="O17" s="169"/>
      <c r="P17" s="169"/>
      <c r="R17" s="40"/>
    </row>
    <row r="18" spans="1:18" s="170" customFormat="1" ht="63">
      <c r="A18" s="168"/>
      <c r="B18" s="41" t="s">
        <v>149</v>
      </c>
      <c r="C18" s="42" t="s">
        <v>57</v>
      </c>
      <c r="D18" s="42"/>
      <c r="E18" s="42"/>
      <c r="F18" s="43">
        <v>11570000</v>
      </c>
      <c r="G18" s="167">
        <v>7570000</v>
      </c>
      <c r="H18" s="43">
        <v>7070000</v>
      </c>
      <c r="I18" s="114">
        <f t="shared" si="5"/>
        <v>-4500000</v>
      </c>
      <c r="J18" s="188">
        <f t="shared" si="6"/>
        <v>-500000</v>
      </c>
      <c r="K18" s="421">
        <f t="shared" si="7"/>
        <v>-6.6050198150594458E-2</v>
      </c>
      <c r="L18" s="315"/>
      <c r="M18" s="334"/>
      <c r="N18" s="39"/>
      <c r="O18" s="169"/>
      <c r="P18" s="169"/>
      <c r="R18" s="40"/>
    </row>
    <row r="19" spans="1:18" s="170" customFormat="1" ht="63">
      <c r="A19" s="168"/>
      <c r="B19" s="41" t="s">
        <v>150</v>
      </c>
      <c r="C19" s="42" t="s">
        <v>57</v>
      </c>
      <c r="D19" s="42"/>
      <c r="E19" s="42"/>
      <c r="F19" s="43">
        <v>11570000</v>
      </c>
      <c r="G19" s="167">
        <v>7570000</v>
      </c>
      <c r="H19" s="43">
        <v>6570000</v>
      </c>
      <c r="I19" s="114">
        <f t="shared" si="5"/>
        <v>-5000000</v>
      </c>
      <c r="J19" s="188">
        <f t="shared" si="6"/>
        <v>-1000000</v>
      </c>
      <c r="K19" s="421">
        <f t="shared" si="7"/>
        <v>-0.13210039630118892</v>
      </c>
      <c r="L19" s="315"/>
      <c r="M19" s="334"/>
      <c r="N19" s="39"/>
      <c r="O19" s="169"/>
      <c r="P19" s="169"/>
      <c r="R19" s="40"/>
    </row>
    <row r="20" spans="1:18" s="170" customFormat="1" ht="63">
      <c r="A20" s="168"/>
      <c r="B20" s="41" t="s">
        <v>151</v>
      </c>
      <c r="C20" s="42" t="s">
        <v>57</v>
      </c>
      <c r="D20" s="42"/>
      <c r="E20" s="42"/>
      <c r="F20" s="43">
        <v>11570000</v>
      </c>
      <c r="G20" s="167">
        <v>7570000</v>
      </c>
      <c r="H20" s="167">
        <v>7070000</v>
      </c>
      <c r="I20" s="114">
        <f t="shared" si="5"/>
        <v>-4500000</v>
      </c>
      <c r="J20" s="188">
        <f t="shared" si="6"/>
        <v>-500000</v>
      </c>
      <c r="K20" s="421">
        <f t="shared" si="7"/>
        <v>-6.6050198150594458E-2</v>
      </c>
      <c r="L20" s="315"/>
      <c r="M20" s="334"/>
      <c r="N20" s="39"/>
      <c r="O20" s="169"/>
      <c r="P20" s="169"/>
      <c r="R20" s="40"/>
    </row>
    <row r="21" spans="1:18" s="170" customFormat="1" ht="63">
      <c r="A21" s="168"/>
      <c r="B21" s="41" t="s">
        <v>152</v>
      </c>
      <c r="C21" s="42" t="s">
        <v>57</v>
      </c>
      <c r="D21" s="42"/>
      <c r="E21" s="42"/>
      <c r="F21" s="43">
        <v>11570000</v>
      </c>
      <c r="G21" s="167">
        <v>7570000</v>
      </c>
      <c r="H21" s="43">
        <v>5570000</v>
      </c>
      <c r="I21" s="114">
        <f t="shared" si="5"/>
        <v>-6000000</v>
      </c>
      <c r="J21" s="188">
        <f t="shared" si="6"/>
        <v>-2000000</v>
      </c>
      <c r="K21" s="421">
        <f t="shared" si="7"/>
        <v>-0.26420079260237783</v>
      </c>
      <c r="L21" s="315"/>
      <c r="M21" s="334"/>
      <c r="N21" s="39"/>
      <c r="O21" s="169"/>
      <c r="P21" s="169"/>
      <c r="R21" s="40"/>
    </row>
    <row r="22" spans="1:18" s="144" customFormat="1" ht="47.25">
      <c r="A22" s="146">
        <v>2</v>
      </c>
      <c r="B22" s="220" t="s">
        <v>58</v>
      </c>
      <c r="C22" s="111" t="s">
        <v>59</v>
      </c>
      <c r="D22" s="244" t="s">
        <v>171</v>
      </c>
      <c r="E22" s="244" t="s">
        <v>171</v>
      </c>
      <c r="F22" s="112">
        <f>SUM(F23:F31)</f>
        <v>231519600</v>
      </c>
      <c r="G22" s="112">
        <f t="shared" ref="G22:H22" si="8">SUM(G23:G31)</f>
        <v>212669400</v>
      </c>
      <c r="H22" s="112">
        <f t="shared" si="8"/>
        <v>201619400</v>
      </c>
      <c r="I22" s="112">
        <f t="shared" ref="I22" si="9">SUM(I23:I31)</f>
        <v>-29900200</v>
      </c>
      <c r="J22" s="187">
        <f t="shared" ref="J22" si="10">SUM(J23:J31)</f>
        <v>-11050000</v>
      </c>
      <c r="K22" s="420">
        <f t="shared" ref="K22:K31" si="11">J22/G22</f>
        <v>-5.1958579842704217E-2</v>
      </c>
      <c r="L22" s="314"/>
      <c r="M22" s="332"/>
      <c r="N22" s="103"/>
      <c r="O22" s="143"/>
      <c r="P22" s="143"/>
      <c r="R22" s="109"/>
    </row>
    <row r="23" spans="1:18" s="144" customFormat="1" ht="47.25">
      <c r="A23" s="146"/>
      <c r="B23" s="110" t="s">
        <v>25</v>
      </c>
      <c r="C23" s="111" t="s">
        <v>59</v>
      </c>
      <c r="D23" s="111"/>
      <c r="E23" s="111"/>
      <c r="F23" s="113">
        <v>72820000</v>
      </c>
      <c r="G23" s="148">
        <v>74020000</v>
      </c>
      <c r="H23" s="113">
        <v>56020000</v>
      </c>
      <c r="I23" s="114">
        <f t="shared" ref="I23:I31" si="12">H23-F23</f>
        <v>-16800000</v>
      </c>
      <c r="J23" s="188">
        <f t="shared" ref="J23:J31" si="13">H23-G23</f>
        <v>-18000000</v>
      </c>
      <c r="K23" s="421">
        <f t="shared" si="11"/>
        <v>-0.2431775195893002</v>
      </c>
      <c r="L23" s="314"/>
      <c r="M23" s="332"/>
      <c r="N23" s="103"/>
      <c r="O23" s="143"/>
      <c r="P23" s="143"/>
      <c r="R23" s="109"/>
    </row>
    <row r="24" spans="1:18" s="170" customFormat="1" ht="47.25">
      <c r="A24" s="168"/>
      <c r="B24" s="41" t="s">
        <v>145</v>
      </c>
      <c r="C24" s="42" t="s">
        <v>59</v>
      </c>
      <c r="D24" s="42"/>
      <c r="E24" s="42"/>
      <c r="F24" s="43">
        <v>17300000</v>
      </c>
      <c r="G24" s="167">
        <v>15050000</v>
      </c>
      <c r="H24" s="43">
        <v>22000000</v>
      </c>
      <c r="I24" s="114">
        <f t="shared" si="12"/>
        <v>4700000</v>
      </c>
      <c r="J24" s="188">
        <f t="shared" si="13"/>
        <v>6950000</v>
      </c>
      <c r="K24" s="421">
        <f t="shared" si="11"/>
        <v>0.46179401993355484</v>
      </c>
      <c r="L24" s="315"/>
      <c r="M24" s="334"/>
      <c r="N24" s="39"/>
      <c r="O24" s="169"/>
      <c r="P24" s="169"/>
      <c r="R24" s="40"/>
    </row>
    <row r="25" spans="1:18" s="170" customFormat="1" ht="47.25">
      <c r="A25" s="168"/>
      <c r="B25" s="41" t="s">
        <v>146</v>
      </c>
      <c r="C25" s="42" t="s">
        <v>59</v>
      </c>
      <c r="D25" s="42"/>
      <c r="E25" s="42"/>
      <c r="F25" s="43">
        <v>23000000</v>
      </c>
      <c r="G25" s="167">
        <v>21250000</v>
      </c>
      <c r="H25" s="43">
        <v>21250000</v>
      </c>
      <c r="I25" s="114">
        <f t="shared" si="12"/>
        <v>-1750000</v>
      </c>
      <c r="J25" s="188">
        <f t="shared" si="13"/>
        <v>0</v>
      </c>
      <c r="K25" s="421">
        <f t="shared" si="11"/>
        <v>0</v>
      </c>
      <c r="L25" s="315"/>
      <c r="M25" s="334"/>
      <c r="N25" s="39"/>
      <c r="O25" s="169"/>
      <c r="P25" s="169"/>
      <c r="R25" s="40"/>
    </row>
    <row r="26" spans="1:18" s="170" customFormat="1" ht="47.25">
      <c r="A26" s="168"/>
      <c r="B26" s="41" t="s">
        <v>147</v>
      </c>
      <c r="C26" s="42" t="s">
        <v>59</v>
      </c>
      <c r="D26" s="42"/>
      <c r="E26" s="42"/>
      <c r="F26" s="43">
        <v>17600000</v>
      </c>
      <c r="G26" s="167">
        <v>10400000</v>
      </c>
      <c r="H26" s="43">
        <v>10400000</v>
      </c>
      <c r="I26" s="114">
        <f t="shared" si="12"/>
        <v>-7200000</v>
      </c>
      <c r="J26" s="188">
        <f t="shared" si="13"/>
        <v>0</v>
      </c>
      <c r="K26" s="421">
        <f t="shared" si="11"/>
        <v>0</v>
      </c>
      <c r="L26" s="315"/>
      <c r="M26" s="334"/>
      <c r="N26" s="39"/>
      <c r="O26" s="169"/>
      <c r="P26" s="169"/>
      <c r="R26" s="40"/>
    </row>
    <row r="27" spans="1:18" s="170" customFormat="1" ht="47.25">
      <c r="A27" s="168"/>
      <c r="B27" s="41" t="s">
        <v>148</v>
      </c>
      <c r="C27" s="42" t="s">
        <v>59</v>
      </c>
      <c r="D27" s="42"/>
      <c r="E27" s="42"/>
      <c r="F27" s="43">
        <v>18599600</v>
      </c>
      <c r="G27" s="167">
        <v>16849400</v>
      </c>
      <c r="H27" s="43">
        <v>16849400</v>
      </c>
      <c r="I27" s="114">
        <f t="shared" si="12"/>
        <v>-1750200</v>
      </c>
      <c r="J27" s="188">
        <f t="shared" si="13"/>
        <v>0</v>
      </c>
      <c r="K27" s="421">
        <f t="shared" si="11"/>
        <v>0</v>
      </c>
      <c r="L27" s="315"/>
      <c r="M27" s="334"/>
      <c r="N27" s="39"/>
      <c r="O27" s="169"/>
      <c r="P27" s="169"/>
      <c r="R27" s="40"/>
    </row>
    <row r="28" spans="1:18" s="170" customFormat="1" ht="47.25">
      <c r="A28" s="168"/>
      <c r="B28" s="41" t="s">
        <v>149</v>
      </c>
      <c r="C28" s="42" t="s">
        <v>59</v>
      </c>
      <c r="D28" s="42"/>
      <c r="E28" s="42"/>
      <c r="F28" s="43">
        <v>21200000</v>
      </c>
      <c r="G28" s="167">
        <v>19400000</v>
      </c>
      <c r="H28" s="43">
        <v>19400000</v>
      </c>
      <c r="I28" s="114">
        <f t="shared" si="12"/>
        <v>-1800000</v>
      </c>
      <c r="J28" s="188">
        <f t="shared" si="13"/>
        <v>0</v>
      </c>
      <c r="K28" s="421">
        <f t="shared" si="11"/>
        <v>0</v>
      </c>
      <c r="L28" s="315"/>
      <c r="M28" s="334"/>
      <c r="N28" s="39"/>
      <c r="O28" s="169"/>
      <c r="P28" s="169"/>
      <c r="R28" s="40"/>
    </row>
    <row r="29" spans="1:18" s="170" customFormat="1" ht="47.25">
      <c r="A29" s="168"/>
      <c r="B29" s="41" t="s">
        <v>150</v>
      </c>
      <c r="C29" s="42" t="s">
        <v>59</v>
      </c>
      <c r="D29" s="42"/>
      <c r="E29" s="42"/>
      <c r="F29" s="43">
        <v>18500000</v>
      </c>
      <c r="G29" s="167">
        <v>16700000</v>
      </c>
      <c r="H29" s="43">
        <v>16700000</v>
      </c>
      <c r="I29" s="114">
        <f t="shared" si="12"/>
        <v>-1800000</v>
      </c>
      <c r="J29" s="188">
        <f t="shared" si="13"/>
        <v>0</v>
      </c>
      <c r="K29" s="421">
        <f t="shared" si="11"/>
        <v>0</v>
      </c>
      <c r="L29" s="315"/>
      <c r="M29" s="334"/>
      <c r="N29" s="39"/>
      <c r="O29" s="169"/>
      <c r="P29" s="169"/>
      <c r="R29" s="40"/>
    </row>
    <row r="30" spans="1:18" s="170" customFormat="1" ht="47.25">
      <c r="A30" s="168"/>
      <c r="B30" s="41" t="s">
        <v>154</v>
      </c>
      <c r="C30" s="42" t="s">
        <v>59</v>
      </c>
      <c r="D30" s="42"/>
      <c r="E30" s="42"/>
      <c r="F30" s="43">
        <v>22000000</v>
      </c>
      <c r="G30" s="167">
        <v>20250000</v>
      </c>
      <c r="H30" s="167">
        <v>20250000</v>
      </c>
      <c r="I30" s="114">
        <f t="shared" si="12"/>
        <v>-1750000</v>
      </c>
      <c r="J30" s="188">
        <f t="shared" si="13"/>
        <v>0</v>
      </c>
      <c r="K30" s="421">
        <f t="shared" si="11"/>
        <v>0</v>
      </c>
      <c r="L30" s="315"/>
      <c r="M30" s="334"/>
      <c r="N30" s="39"/>
      <c r="O30" s="169"/>
      <c r="P30" s="169"/>
      <c r="R30" s="40"/>
    </row>
    <row r="31" spans="1:18" s="170" customFormat="1" ht="47.25">
      <c r="A31" s="168"/>
      <c r="B31" s="41" t="s">
        <v>152</v>
      </c>
      <c r="C31" s="42" t="s">
        <v>59</v>
      </c>
      <c r="D31" s="42"/>
      <c r="E31" s="42"/>
      <c r="F31" s="43">
        <v>20500000</v>
      </c>
      <c r="G31" s="167">
        <v>18750000</v>
      </c>
      <c r="H31" s="43">
        <v>18750000</v>
      </c>
      <c r="I31" s="114">
        <f t="shared" si="12"/>
        <v>-1750000</v>
      </c>
      <c r="J31" s="188">
        <f t="shared" si="13"/>
        <v>0</v>
      </c>
      <c r="K31" s="421">
        <f t="shared" si="11"/>
        <v>0</v>
      </c>
      <c r="L31" s="315"/>
      <c r="M31" s="334"/>
      <c r="N31" s="39"/>
      <c r="O31" s="169"/>
      <c r="P31" s="169"/>
      <c r="R31" s="40"/>
    </row>
    <row r="32" spans="1:18" s="144" customFormat="1" ht="31.5">
      <c r="A32" s="146">
        <v>3</v>
      </c>
      <c r="B32" s="220" t="s">
        <v>4</v>
      </c>
      <c r="C32" s="240" t="s">
        <v>60</v>
      </c>
      <c r="D32" s="240" t="s">
        <v>165</v>
      </c>
      <c r="E32" s="240" t="s">
        <v>165</v>
      </c>
      <c r="F32" s="112">
        <f>SUM(F33:F41)</f>
        <v>320371000</v>
      </c>
      <c r="G32" s="112">
        <f>SUM(G33:G41)</f>
        <v>323956000</v>
      </c>
      <c r="H32" s="112">
        <f t="shared" ref="H32" si="14">SUM(H33:H41)</f>
        <v>227180000</v>
      </c>
      <c r="I32" s="112">
        <f t="shared" ref="I32" si="15">SUM(I33:I41)</f>
        <v>-93191000</v>
      </c>
      <c r="J32" s="187">
        <f t="shared" ref="J32" si="16">SUM(J33:J41)</f>
        <v>-96776000</v>
      </c>
      <c r="K32" s="420">
        <f t="shared" ref="K32:K41" si="17">J32/G32</f>
        <v>-0.29873192655792763</v>
      </c>
      <c r="L32" s="314"/>
      <c r="M32" s="332"/>
      <c r="N32" s="103"/>
      <c r="O32" s="143"/>
      <c r="P32" s="143"/>
      <c r="R32" s="109"/>
    </row>
    <row r="33" spans="1:18" s="144" customFormat="1" ht="31.5">
      <c r="A33" s="146"/>
      <c r="B33" s="110" t="s">
        <v>25</v>
      </c>
      <c r="C33" s="111" t="s">
        <v>61</v>
      </c>
      <c r="D33" s="111"/>
      <c r="E33" s="111"/>
      <c r="F33" s="113">
        <v>180915000</v>
      </c>
      <c r="G33" s="148">
        <v>176756000</v>
      </c>
      <c r="H33" s="113">
        <v>159980000</v>
      </c>
      <c r="I33" s="114">
        <f t="shared" ref="I33:I41" si="18">H33-F33</f>
        <v>-20935000</v>
      </c>
      <c r="J33" s="188">
        <f t="shared" ref="J33:J41" si="19">H33-G33</f>
        <v>-16776000</v>
      </c>
      <c r="K33" s="421">
        <f t="shared" si="17"/>
        <v>-9.4910498087759393E-2</v>
      </c>
      <c r="L33" s="366">
        <v>5000000</v>
      </c>
      <c r="M33" s="357" t="s">
        <v>202</v>
      </c>
      <c r="N33" s="103"/>
      <c r="O33" s="143"/>
      <c r="P33" s="143"/>
      <c r="R33" s="109"/>
    </row>
    <row r="34" spans="1:18" s="170" customFormat="1">
      <c r="A34" s="168"/>
      <c r="B34" s="41" t="s">
        <v>145</v>
      </c>
      <c r="C34" s="42" t="s">
        <v>60</v>
      </c>
      <c r="D34" s="42"/>
      <c r="E34" s="42"/>
      <c r="F34" s="43">
        <v>17432000</v>
      </c>
      <c r="G34" s="167">
        <v>18440000</v>
      </c>
      <c r="H34" s="43">
        <v>8440000</v>
      </c>
      <c r="I34" s="114">
        <f t="shared" si="18"/>
        <v>-8992000</v>
      </c>
      <c r="J34" s="188">
        <f t="shared" si="19"/>
        <v>-10000000</v>
      </c>
      <c r="K34" s="421">
        <f t="shared" si="17"/>
        <v>-0.54229934924078094</v>
      </c>
      <c r="L34" s="315"/>
      <c r="M34" s="334"/>
      <c r="N34" s="39"/>
      <c r="O34" s="169"/>
      <c r="P34" s="169"/>
      <c r="R34" s="40"/>
    </row>
    <row r="35" spans="1:18" s="170" customFormat="1">
      <c r="A35" s="168"/>
      <c r="B35" s="41" t="s">
        <v>146</v>
      </c>
      <c r="C35" s="42" t="s">
        <v>60</v>
      </c>
      <c r="D35" s="42"/>
      <c r="E35" s="42"/>
      <c r="F35" s="43">
        <v>17432000</v>
      </c>
      <c r="G35" s="167">
        <v>18840000</v>
      </c>
      <c r="H35" s="43">
        <v>8840000</v>
      </c>
      <c r="I35" s="114">
        <f t="shared" si="18"/>
        <v>-8592000</v>
      </c>
      <c r="J35" s="188">
        <f t="shared" si="19"/>
        <v>-10000000</v>
      </c>
      <c r="K35" s="421">
        <f t="shared" si="17"/>
        <v>-0.53078556263269638</v>
      </c>
      <c r="L35" s="315"/>
      <c r="M35" s="334"/>
      <c r="N35" s="39"/>
      <c r="O35" s="169"/>
      <c r="P35" s="169"/>
      <c r="R35" s="40"/>
    </row>
    <row r="36" spans="1:18" s="170" customFormat="1">
      <c r="A36" s="168"/>
      <c r="B36" s="41" t="s">
        <v>147</v>
      </c>
      <c r="C36" s="42" t="s">
        <v>60</v>
      </c>
      <c r="D36" s="42"/>
      <c r="E36" s="42"/>
      <c r="F36" s="43">
        <v>17432000</v>
      </c>
      <c r="G36" s="167">
        <v>19180000</v>
      </c>
      <c r="H36" s="43">
        <v>9180000</v>
      </c>
      <c r="I36" s="114">
        <f t="shared" si="18"/>
        <v>-8252000</v>
      </c>
      <c r="J36" s="188">
        <f t="shared" si="19"/>
        <v>-10000000</v>
      </c>
      <c r="K36" s="421">
        <f t="shared" si="17"/>
        <v>-0.52137643378519294</v>
      </c>
      <c r="L36" s="315"/>
      <c r="M36" s="334"/>
      <c r="N36" s="39"/>
      <c r="O36" s="169"/>
      <c r="P36" s="169"/>
      <c r="R36" s="40"/>
    </row>
    <row r="37" spans="1:18" s="170" customFormat="1">
      <c r="A37" s="168"/>
      <c r="B37" s="41" t="s">
        <v>148</v>
      </c>
      <c r="C37" s="42" t="s">
        <v>60</v>
      </c>
      <c r="D37" s="42"/>
      <c r="E37" s="42"/>
      <c r="F37" s="43">
        <v>17432000</v>
      </c>
      <c r="G37" s="167">
        <v>18940000</v>
      </c>
      <c r="H37" s="43">
        <v>8940000</v>
      </c>
      <c r="I37" s="114">
        <f t="shared" si="18"/>
        <v>-8492000</v>
      </c>
      <c r="J37" s="188">
        <f t="shared" si="19"/>
        <v>-10000000</v>
      </c>
      <c r="K37" s="421">
        <f t="shared" si="17"/>
        <v>-0.52798310454065467</v>
      </c>
      <c r="L37" s="315"/>
      <c r="M37" s="334"/>
      <c r="N37" s="39"/>
      <c r="O37" s="169"/>
      <c r="P37" s="169"/>
      <c r="R37" s="40"/>
    </row>
    <row r="38" spans="1:18" s="170" customFormat="1">
      <c r="A38" s="168"/>
      <c r="B38" s="41" t="s">
        <v>149</v>
      </c>
      <c r="C38" s="42" t="s">
        <v>60</v>
      </c>
      <c r="D38" s="42"/>
      <c r="E38" s="42"/>
      <c r="F38" s="43">
        <v>17432000</v>
      </c>
      <c r="G38" s="167">
        <v>16680000</v>
      </c>
      <c r="H38" s="43">
        <v>6680000</v>
      </c>
      <c r="I38" s="114">
        <f t="shared" si="18"/>
        <v>-10752000</v>
      </c>
      <c r="J38" s="188">
        <f t="shared" si="19"/>
        <v>-10000000</v>
      </c>
      <c r="K38" s="421">
        <f t="shared" si="17"/>
        <v>-0.59952038369304561</v>
      </c>
      <c r="L38" s="315"/>
      <c r="M38" s="334"/>
      <c r="N38" s="39"/>
      <c r="O38" s="169"/>
      <c r="P38" s="169"/>
      <c r="R38" s="40"/>
    </row>
    <row r="39" spans="1:18" s="170" customFormat="1">
      <c r="A39" s="168"/>
      <c r="B39" s="41" t="s">
        <v>150</v>
      </c>
      <c r="C39" s="42" t="s">
        <v>60</v>
      </c>
      <c r="D39" s="42"/>
      <c r="E39" s="42"/>
      <c r="F39" s="43">
        <v>17432000</v>
      </c>
      <c r="G39" s="167">
        <v>18040000</v>
      </c>
      <c r="H39" s="43">
        <v>8040000</v>
      </c>
      <c r="I39" s="114">
        <f t="shared" si="18"/>
        <v>-9392000</v>
      </c>
      <c r="J39" s="188">
        <f t="shared" si="19"/>
        <v>-10000000</v>
      </c>
      <c r="K39" s="421">
        <f t="shared" si="17"/>
        <v>-0.55432372505543237</v>
      </c>
      <c r="L39" s="315"/>
      <c r="M39" s="334"/>
      <c r="N39" s="39"/>
      <c r="O39" s="169"/>
      <c r="P39" s="169"/>
      <c r="R39" s="40"/>
    </row>
    <row r="40" spans="1:18" s="170" customFormat="1">
      <c r="A40" s="168"/>
      <c r="B40" s="41" t="s">
        <v>151</v>
      </c>
      <c r="C40" s="42" t="s">
        <v>60</v>
      </c>
      <c r="D40" s="42"/>
      <c r="E40" s="42"/>
      <c r="F40" s="43">
        <v>17432000</v>
      </c>
      <c r="G40" s="167">
        <v>19040000</v>
      </c>
      <c r="H40" s="167">
        <v>9040000</v>
      </c>
      <c r="I40" s="114">
        <f t="shared" si="18"/>
        <v>-8392000</v>
      </c>
      <c r="J40" s="188">
        <f t="shared" si="19"/>
        <v>-10000000</v>
      </c>
      <c r="K40" s="421">
        <f t="shared" si="17"/>
        <v>-0.52521008403361347</v>
      </c>
      <c r="L40" s="315"/>
      <c r="M40" s="334"/>
      <c r="N40" s="39"/>
      <c r="O40" s="169"/>
      <c r="P40" s="169"/>
      <c r="R40" s="40"/>
    </row>
    <row r="41" spans="1:18" s="170" customFormat="1">
      <c r="A41" s="168"/>
      <c r="B41" s="41" t="s">
        <v>152</v>
      </c>
      <c r="C41" s="42" t="s">
        <v>60</v>
      </c>
      <c r="D41" s="42"/>
      <c r="E41" s="42"/>
      <c r="F41" s="43">
        <v>17432000</v>
      </c>
      <c r="G41" s="167">
        <v>18040000</v>
      </c>
      <c r="H41" s="43">
        <v>8040000</v>
      </c>
      <c r="I41" s="114">
        <f t="shared" si="18"/>
        <v>-9392000</v>
      </c>
      <c r="J41" s="188">
        <f t="shared" si="19"/>
        <v>-10000000</v>
      </c>
      <c r="K41" s="421">
        <f t="shared" si="17"/>
        <v>-0.55432372505543237</v>
      </c>
      <c r="L41" s="315"/>
      <c r="M41" s="334"/>
      <c r="N41" s="39"/>
      <c r="O41" s="169"/>
      <c r="P41" s="169"/>
      <c r="R41" s="40"/>
    </row>
    <row r="42" spans="1:18" s="144" customFormat="1" ht="31.5">
      <c r="A42" s="146">
        <v>4</v>
      </c>
      <c r="B42" s="220" t="s">
        <v>5</v>
      </c>
      <c r="C42" s="111" t="s">
        <v>62</v>
      </c>
      <c r="D42" s="246" t="s">
        <v>166</v>
      </c>
      <c r="E42" s="246" t="s">
        <v>166</v>
      </c>
      <c r="F42" s="112">
        <f>SUM(F43:F51)</f>
        <v>1009000000</v>
      </c>
      <c r="G42" s="112">
        <f t="shared" ref="G42:H42" si="20">SUM(G43:G51)</f>
        <v>694060000</v>
      </c>
      <c r="H42" s="112">
        <f t="shared" si="20"/>
        <v>653330000</v>
      </c>
      <c r="I42" s="112">
        <f t="shared" ref="I42" si="21">SUM(I43:I51)</f>
        <v>-355670000</v>
      </c>
      <c r="J42" s="187">
        <f t="shared" ref="J42" si="22">SUM(J43:J51)</f>
        <v>-40730000</v>
      </c>
      <c r="K42" s="420">
        <f t="shared" ref="K42:K51" si="23">J42/G42</f>
        <v>-5.8683687289283346E-2</v>
      </c>
      <c r="L42" s="314"/>
      <c r="M42" s="332"/>
      <c r="N42" s="103"/>
      <c r="O42" s="143"/>
      <c r="P42" s="143"/>
    </row>
    <row r="43" spans="1:18" s="144" customFormat="1" ht="31.5">
      <c r="A43" s="146"/>
      <c r="B43" s="110" t="s">
        <v>25</v>
      </c>
      <c r="C43" s="111" t="s">
        <v>62</v>
      </c>
      <c r="D43" s="111"/>
      <c r="E43" s="111"/>
      <c r="F43" s="113">
        <v>192435000</v>
      </c>
      <c r="G43" s="148">
        <v>128900000</v>
      </c>
      <c r="H43" s="113">
        <v>134170000</v>
      </c>
      <c r="I43" s="114">
        <f t="shared" ref="I43:I51" si="24">H43-F43</f>
        <v>-58265000</v>
      </c>
      <c r="J43" s="188">
        <f t="shared" ref="J43:J51" si="25">H43-G43</f>
        <v>5270000</v>
      </c>
      <c r="K43" s="421">
        <f t="shared" si="23"/>
        <v>4.08844065166796E-2</v>
      </c>
      <c r="L43" s="366">
        <v>7450000</v>
      </c>
      <c r="M43" s="357" t="s">
        <v>201</v>
      </c>
      <c r="N43" s="103"/>
      <c r="O43" s="143"/>
      <c r="P43" s="143"/>
    </row>
    <row r="44" spans="1:18" s="170" customFormat="1" ht="31.5">
      <c r="A44" s="168"/>
      <c r="B44" s="41" t="s">
        <v>145</v>
      </c>
      <c r="C44" s="42" t="s">
        <v>62</v>
      </c>
      <c r="D44" s="42"/>
      <c r="E44" s="42"/>
      <c r="F44" s="43">
        <v>98235000</v>
      </c>
      <c r="G44" s="167">
        <v>64500000</v>
      </c>
      <c r="H44" s="43">
        <v>59580000</v>
      </c>
      <c r="I44" s="114">
        <f t="shared" si="24"/>
        <v>-38655000</v>
      </c>
      <c r="J44" s="188">
        <f t="shared" si="25"/>
        <v>-4920000</v>
      </c>
      <c r="K44" s="421">
        <f t="shared" si="23"/>
        <v>-7.6279069767441865E-2</v>
      </c>
      <c r="L44" s="315"/>
      <c r="M44" s="334"/>
      <c r="N44" s="39"/>
      <c r="O44" s="169"/>
      <c r="P44" s="169"/>
    </row>
    <row r="45" spans="1:18" s="170" customFormat="1" ht="31.5">
      <c r="A45" s="168"/>
      <c r="B45" s="41" t="s">
        <v>146</v>
      </c>
      <c r="C45" s="42" t="s">
        <v>62</v>
      </c>
      <c r="D45" s="42"/>
      <c r="E45" s="42"/>
      <c r="F45" s="43">
        <v>103145000</v>
      </c>
      <c r="G45" s="167">
        <v>70300000</v>
      </c>
      <c r="H45" s="43">
        <v>67060000</v>
      </c>
      <c r="I45" s="114">
        <f t="shared" si="24"/>
        <v>-36085000</v>
      </c>
      <c r="J45" s="188">
        <f t="shared" si="25"/>
        <v>-3240000</v>
      </c>
      <c r="K45" s="421">
        <f t="shared" si="23"/>
        <v>-4.608819345661451E-2</v>
      </c>
      <c r="L45" s="315"/>
      <c r="M45" s="334"/>
      <c r="N45" s="39"/>
      <c r="O45" s="169"/>
      <c r="P45" s="169"/>
    </row>
    <row r="46" spans="1:18" s="170" customFormat="1" ht="31.5">
      <c r="A46" s="168"/>
      <c r="B46" s="41" t="s">
        <v>147</v>
      </c>
      <c r="C46" s="42" t="s">
        <v>62</v>
      </c>
      <c r="D46" s="42"/>
      <c r="E46" s="42"/>
      <c r="F46" s="43">
        <v>104521000</v>
      </c>
      <c r="G46" s="167">
        <v>70860000</v>
      </c>
      <c r="H46" s="43">
        <v>41620000</v>
      </c>
      <c r="I46" s="114">
        <f t="shared" si="24"/>
        <v>-62901000</v>
      </c>
      <c r="J46" s="188">
        <f t="shared" si="25"/>
        <v>-29240000</v>
      </c>
      <c r="K46" s="421">
        <f t="shared" si="23"/>
        <v>-0.41264465142534573</v>
      </c>
      <c r="L46" s="315"/>
      <c r="M46" s="334"/>
      <c r="N46" s="39"/>
      <c r="O46" s="169"/>
      <c r="P46" s="169"/>
    </row>
    <row r="47" spans="1:18" s="170" customFormat="1" ht="31.5">
      <c r="A47" s="168"/>
      <c r="B47" s="41" t="s">
        <v>148</v>
      </c>
      <c r="C47" s="42" t="s">
        <v>62</v>
      </c>
      <c r="D47" s="42"/>
      <c r="E47" s="42"/>
      <c r="F47" s="43">
        <v>108820000</v>
      </c>
      <c r="G47" s="167">
        <v>70600000</v>
      </c>
      <c r="H47" s="43">
        <v>66580000</v>
      </c>
      <c r="I47" s="114">
        <f t="shared" si="24"/>
        <v>-42240000</v>
      </c>
      <c r="J47" s="188">
        <f t="shared" si="25"/>
        <v>-4020000</v>
      </c>
      <c r="K47" s="421">
        <f t="shared" si="23"/>
        <v>-5.6940509915014162E-2</v>
      </c>
      <c r="L47" s="315"/>
      <c r="M47" s="334"/>
      <c r="N47" s="39"/>
      <c r="O47" s="169"/>
      <c r="P47" s="169"/>
    </row>
    <row r="48" spans="1:18" s="170" customFormat="1" ht="31.5">
      <c r="A48" s="168"/>
      <c r="B48" s="41" t="s">
        <v>149</v>
      </c>
      <c r="C48" s="42" t="s">
        <v>62</v>
      </c>
      <c r="D48" s="42"/>
      <c r="E48" s="42"/>
      <c r="F48" s="43">
        <v>101385000</v>
      </c>
      <c r="G48" s="167">
        <v>73350000</v>
      </c>
      <c r="H48" s="43">
        <v>81700000</v>
      </c>
      <c r="I48" s="114">
        <f t="shared" si="24"/>
        <v>-19685000</v>
      </c>
      <c r="J48" s="188">
        <f t="shared" si="25"/>
        <v>8350000</v>
      </c>
      <c r="K48" s="421">
        <f t="shared" si="23"/>
        <v>0.1138377641445126</v>
      </c>
      <c r="L48" s="315"/>
      <c r="M48" s="334"/>
      <c r="N48" s="39"/>
      <c r="O48" s="169"/>
      <c r="P48" s="169"/>
    </row>
    <row r="49" spans="1:16" s="170" customFormat="1" ht="31.5">
      <c r="A49" s="168"/>
      <c r="B49" s="41" t="s">
        <v>150</v>
      </c>
      <c r="C49" s="42" t="s">
        <v>62</v>
      </c>
      <c r="D49" s="42"/>
      <c r="E49" s="42"/>
      <c r="F49" s="43">
        <v>98335000</v>
      </c>
      <c r="G49" s="167">
        <v>71100000</v>
      </c>
      <c r="H49" s="43">
        <v>67060000</v>
      </c>
      <c r="I49" s="114">
        <f t="shared" si="24"/>
        <v>-31275000</v>
      </c>
      <c r="J49" s="188">
        <f t="shared" si="25"/>
        <v>-4040000</v>
      </c>
      <c r="K49" s="421">
        <f t="shared" si="23"/>
        <v>-5.6821378340365679E-2</v>
      </c>
      <c r="L49" s="315"/>
      <c r="M49" s="334"/>
      <c r="N49" s="39"/>
      <c r="O49" s="169"/>
      <c r="P49" s="169"/>
    </row>
    <row r="50" spans="1:16" s="170" customFormat="1" ht="31.5">
      <c r="A50" s="168"/>
      <c r="B50" s="41" t="s">
        <v>151</v>
      </c>
      <c r="C50" s="42" t="s">
        <v>62</v>
      </c>
      <c r="D50" s="42"/>
      <c r="E50" s="42"/>
      <c r="F50" s="43">
        <v>98449000</v>
      </c>
      <c r="G50" s="167">
        <v>73350000</v>
      </c>
      <c r="H50" s="43">
        <v>68500000</v>
      </c>
      <c r="I50" s="114">
        <f t="shared" si="24"/>
        <v>-29949000</v>
      </c>
      <c r="J50" s="188">
        <f t="shared" si="25"/>
        <v>-4850000</v>
      </c>
      <c r="K50" s="421">
        <f t="shared" si="23"/>
        <v>-6.6121336059986366E-2</v>
      </c>
      <c r="L50" s="315"/>
      <c r="M50" s="334"/>
      <c r="N50" s="39"/>
      <c r="O50" s="169"/>
      <c r="P50" s="169"/>
    </row>
    <row r="51" spans="1:16" s="170" customFormat="1" ht="31.5">
      <c r="A51" s="168"/>
      <c r="B51" s="41" t="s">
        <v>152</v>
      </c>
      <c r="C51" s="42" t="s">
        <v>62</v>
      </c>
      <c r="D51" s="42"/>
      <c r="E51" s="42"/>
      <c r="F51" s="43">
        <v>103675000</v>
      </c>
      <c r="G51" s="167">
        <v>71100000</v>
      </c>
      <c r="H51" s="43">
        <v>67060000</v>
      </c>
      <c r="I51" s="114">
        <f t="shared" si="24"/>
        <v>-36615000</v>
      </c>
      <c r="J51" s="188">
        <f t="shared" si="25"/>
        <v>-4040000</v>
      </c>
      <c r="K51" s="421">
        <f t="shared" si="23"/>
        <v>-5.6821378340365679E-2</v>
      </c>
      <c r="L51" s="315"/>
      <c r="M51" s="334"/>
      <c r="N51" s="39"/>
      <c r="O51" s="169"/>
      <c r="P51" s="169"/>
    </row>
    <row r="52" spans="1:16" s="144" customFormat="1" ht="31.5">
      <c r="A52" s="146">
        <v>5</v>
      </c>
      <c r="B52" s="220" t="s">
        <v>6</v>
      </c>
      <c r="C52" s="111" t="s">
        <v>63</v>
      </c>
      <c r="D52" s="276" t="s">
        <v>167</v>
      </c>
      <c r="E52" s="276" t="s">
        <v>168</v>
      </c>
      <c r="F52" s="223">
        <f>SUM(F53+F54+F55+F56+F57+F58+F59+F60+F61)</f>
        <v>277700000</v>
      </c>
      <c r="G52" s="112">
        <f t="shared" ref="G52:H52" si="26">SUM(G53:G61)</f>
        <v>265458500</v>
      </c>
      <c r="H52" s="112">
        <f t="shared" si="26"/>
        <v>91224000</v>
      </c>
      <c r="I52" s="112">
        <f t="shared" ref="I52" si="27">SUM(I53:I61)</f>
        <v>-186476000</v>
      </c>
      <c r="J52" s="187">
        <f t="shared" ref="J52" si="28">SUM(J53:J61)</f>
        <v>-174234500</v>
      </c>
      <c r="K52" s="420">
        <f t="shared" ref="K52:K63" si="29">J52/G52</f>
        <v>-0.65635306460331844</v>
      </c>
      <c r="L52" s="314"/>
      <c r="M52" s="332"/>
      <c r="N52" s="103"/>
      <c r="O52" s="143"/>
      <c r="P52" s="143"/>
    </row>
    <row r="53" spans="1:16" s="144" customFormat="1" ht="31.5">
      <c r="A53" s="146"/>
      <c r="B53" s="110" t="s">
        <v>25</v>
      </c>
      <c r="C53" s="111" t="s">
        <v>63</v>
      </c>
      <c r="D53" s="111"/>
      <c r="E53" s="111"/>
      <c r="F53" s="113">
        <v>81050500</v>
      </c>
      <c r="G53" s="148">
        <v>63862500</v>
      </c>
      <c r="H53" s="113">
        <v>32600000</v>
      </c>
      <c r="I53" s="114">
        <f t="shared" ref="I53:I63" si="30">H53-F53</f>
        <v>-48450500</v>
      </c>
      <c r="J53" s="188">
        <f t="shared" ref="J53:J63" si="31">H53-G53</f>
        <v>-31262500</v>
      </c>
      <c r="K53" s="421">
        <f t="shared" si="29"/>
        <v>-0.48952828342141319</v>
      </c>
      <c r="L53" s="314"/>
      <c r="M53" s="332"/>
      <c r="N53" s="103"/>
      <c r="O53" s="143"/>
      <c r="P53" s="143"/>
    </row>
    <row r="54" spans="1:16" s="170" customFormat="1" ht="31.5">
      <c r="A54" s="168"/>
      <c r="B54" s="41" t="s">
        <v>145</v>
      </c>
      <c r="C54" s="42" t="s">
        <v>63</v>
      </c>
      <c r="D54" s="42"/>
      <c r="E54" s="42"/>
      <c r="F54" s="43">
        <v>23862500</v>
      </c>
      <c r="G54" s="167">
        <v>24664000</v>
      </c>
      <c r="H54" s="43">
        <v>6664000</v>
      </c>
      <c r="I54" s="114">
        <f t="shared" si="30"/>
        <v>-17198500</v>
      </c>
      <c r="J54" s="188">
        <f t="shared" si="31"/>
        <v>-18000000</v>
      </c>
      <c r="K54" s="421">
        <f t="shared" si="29"/>
        <v>-0.72980862795977941</v>
      </c>
      <c r="L54" s="315"/>
      <c r="M54" s="334"/>
      <c r="N54" s="39"/>
      <c r="O54" s="169"/>
      <c r="P54" s="169"/>
    </row>
    <row r="55" spans="1:16" s="170" customFormat="1" ht="31.5">
      <c r="A55" s="168"/>
      <c r="B55" s="41" t="s">
        <v>146</v>
      </c>
      <c r="C55" s="42" t="s">
        <v>63</v>
      </c>
      <c r="D55" s="42"/>
      <c r="E55" s="42"/>
      <c r="F55" s="43">
        <v>25000000</v>
      </c>
      <c r="G55" s="167">
        <v>25030000</v>
      </c>
      <c r="H55" s="167">
        <v>7030000</v>
      </c>
      <c r="I55" s="114">
        <f t="shared" si="30"/>
        <v>-17970000</v>
      </c>
      <c r="J55" s="188">
        <f t="shared" si="31"/>
        <v>-18000000</v>
      </c>
      <c r="K55" s="421">
        <f t="shared" si="29"/>
        <v>-0.71913703555733122</v>
      </c>
      <c r="L55" s="315"/>
      <c r="M55" s="334"/>
      <c r="N55" s="39"/>
      <c r="O55" s="169"/>
      <c r="P55" s="169"/>
    </row>
    <row r="56" spans="1:16" s="170" customFormat="1" ht="31.5">
      <c r="A56" s="168"/>
      <c r="B56" s="41" t="s">
        <v>147</v>
      </c>
      <c r="C56" s="42" t="s">
        <v>63</v>
      </c>
      <c r="D56" s="42"/>
      <c r="E56" s="42"/>
      <c r="F56" s="43">
        <v>22800000</v>
      </c>
      <c r="G56" s="167">
        <v>25144000</v>
      </c>
      <c r="H56" s="167">
        <v>8144000</v>
      </c>
      <c r="I56" s="114">
        <f t="shared" si="30"/>
        <v>-14656000</v>
      </c>
      <c r="J56" s="188">
        <f t="shared" si="31"/>
        <v>-17000000</v>
      </c>
      <c r="K56" s="421">
        <f t="shared" si="29"/>
        <v>-0.67610563156220171</v>
      </c>
      <c r="L56" s="315"/>
      <c r="M56" s="334"/>
      <c r="N56" s="39"/>
      <c r="O56" s="169"/>
      <c r="P56" s="169"/>
    </row>
    <row r="57" spans="1:16" s="170" customFormat="1" ht="31.5">
      <c r="A57" s="168"/>
      <c r="B57" s="41" t="s">
        <v>148</v>
      </c>
      <c r="C57" s="42" t="s">
        <v>63</v>
      </c>
      <c r="D57" s="42"/>
      <c r="E57" s="42"/>
      <c r="F57" s="43">
        <v>24991000</v>
      </c>
      <c r="G57" s="167">
        <v>25486000</v>
      </c>
      <c r="H57" s="43">
        <v>7486000</v>
      </c>
      <c r="I57" s="114">
        <f t="shared" si="30"/>
        <v>-17505000</v>
      </c>
      <c r="J57" s="188">
        <f t="shared" si="31"/>
        <v>-18000000</v>
      </c>
      <c r="K57" s="421">
        <f t="shared" si="29"/>
        <v>-0.70627010907949461</v>
      </c>
      <c r="L57" s="315"/>
      <c r="M57" s="334"/>
      <c r="N57" s="39"/>
      <c r="O57" s="169"/>
      <c r="P57" s="169"/>
    </row>
    <row r="58" spans="1:16" s="170" customFormat="1" ht="31.5">
      <c r="A58" s="168"/>
      <c r="B58" s="41" t="s">
        <v>149</v>
      </c>
      <c r="C58" s="42" t="s">
        <v>63</v>
      </c>
      <c r="D58" s="42"/>
      <c r="E58" s="42"/>
      <c r="F58" s="43">
        <v>24996000</v>
      </c>
      <c r="G58" s="167">
        <v>25600000</v>
      </c>
      <c r="H58" s="43">
        <v>7600000</v>
      </c>
      <c r="I58" s="114">
        <f t="shared" si="30"/>
        <v>-17396000</v>
      </c>
      <c r="J58" s="188">
        <f t="shared" si="31"/>
        <v>-18000000</v>
      </c>
      <c r="K58" s="421">
        <f t="shared" si="29"/>
        <v>-0.703125</v>
      </c>
      <c r="L58" s="315"/>
      <c r="M58" s="334"/>
      <c r="N58" s="39"/>
      <c r="O58" s="169"/>
      <c r="P58" s="169"/>
    </row>
    <row r="59" spans="1:16" s="170" customFormat="1" ht="31.5">
      <c r="A59" s="168"/>
      <c r="B59" s="41" t="s">
        <v>150</v>
      </c>
      <c r="C59" s="42" t="s">
        <v>63</v>
      </c>
      <c r="D59" s="42"/>
      <c r="E59" s="42"/>
      <c r="F59" s="43">
        <v>25000000</v>
      </c>
      <c r="G59" s="167">
        <v>25600000</v>
      </c>
      <c r="H59" s="43">
        <v>8100000</v>
      </c>
      <c r="I59" s="114">
        <f t="shared" si="30"/>
        <v>-16900000</v>
      </c>
      <c r="J59" s="188">
        <f t="shared" si="31"/>
        <v>-17500000</v>
      </c>
      <c r="K59" s="421">
        <f t="shared" si="29"/>
        <v>-0.68359375</v>
      </c>
      <c r="L59" s="315"/>
      <c r="M59" s="334"/>
      <c r="N59" s="39"/>
      <c r="O59" s="169"/>
      <c r="P59" s="169"/>
    </row>
    <row r="60" spans="1:16" s="170" customFormat="1" ht="31.5">
      <c r="A60" s="168"/>
      <c r="B60" s="41" t="s">
        <v>151</v>
      </c>
      <c r="C60" s="42" t="s">
        <v>63</v>
      </c>
      <c r="D60" s="42"/>
      <c r="E60" s="42"/>
      <c r="F60" s="43">
        <v>25000000</v>
      </c>
      <c r="G60" s="167">
        <v>25600000</v>
      </c>
      <c r="H60" s="167">
        <v>7600000</v>
      </c>
      <c r="I60" s="114">
        <f t="shared" si="30"/>
        <v>-17400000</v>
      </c>
      <c r="J60" s="188">
        <f t="shared" si="31"/>
        <v>-18000000</v>
      </c>
      <c r="K60" s="421">
        <f t="shared" si="29"/>
        <v>-0.703125</v>
      </c>
      <c r="L60" s="315"/>
      <c r="M60" s="334"/>
      <c r="N60" s="39"/>
      <c r="O60" s="169"/>
      <c r="P60" s="169"/>
    </row>
    <row r="61" spans="1:16" s="170" customFormat="1" ht="31.5">
      <c r="A61" s="168"/>
      <c r="B61" s="41" t="s">
        <v>152</v>
      </c>
      <c r="C61" s="42" t="s">
        <v>63</v>
      </c>
      <c r="D61" s="42"/>
      <c r="E61" s="42"/>
      <c r="F61" s="43">
        <v>25000000</v>
      </c>
      <c r="G61" s="167">
        <v>24472000</v>
      </c>
      <c r="H61" s="43">
        <v>6000000</v>
      </c>
      <c r="I61" s="114">
        <f t="shared" si="30"/>
        <v>-19000000</v>
      </c>
      <c r="J61" s="188">
        <f t="shared" si="31"/>
        <v>-18472000</v>
      </c>
      <c r="K61" s="421">
        <f t="shared" si="29"/>
        <v>-0.75482183720169993</v>
      </c>
      <c r="L61" s="315"/>
      <c r="M61" s="334"/>
      <c r="N61" s="39"/>
      <c r="O61" s="169"/>
      <c r="P61" s="169"/>
    </row>
    <row r="62" spans="1:16" s="144" customFormat="1" ht="31.5">
      <c r="A62" s="146">
        <v>6</v>
      </c>
      <c r="B62" s="220" t="s">
        <v>7</v>
      </c>
      <c r="C62" s="115" t="s">
        <v>64</v>
      </c>
      <c r="D62" s="248" t="s">
        <v>169</v>
      </c>
      <c r="E62" s="248" t="s">
        <v>169</v>
      </c>
      <c r="F62" s="112">
        <v>240000000</v>
      </c>
      <c r="G62" s="112">
        <v>240000000</v>
      </c>
      <c r="H62" s="112">
        <v>97575000</v>
      </c>
      <c r="I62" s="192">
        <f t="shared" si="30"/>
        <v>-142425000</v>
      </c>
      <c r="J62" s="193">
        <f t="shared" si="31"/>
        <v>-142425000</v>
      </c>
      <c r="K62" s="420">
        <f t="shared" si="29"/>
        <v>-0.59343749999999995</v>
      </c>
      <c r="L62" s="366">
        <v>-6950529</v>
      </c>
      <c r="M62" s="352" t="s">
        <v>201</v>
      </c>
      <c r="N62" s="100"/>
      <c r="O62" s="143"/>
      <c r="P62" s="143"/>
    </row>
    <row r="63" spans="1:16" s="144" customFormat="1" ht="31.5">
      <c r="A63" s="146">
        <v>7</v>
      </c>
      <c r="B63" s="220" t="s">
        <v>8</v>
      </c>
      <c r="C63" s="115" t="s">
        <v>65</v>
      </c>
      <c r="D63" s="251" t="s">
        <v>170</v>
      </c>
      <c r="E63" s="251" t="s">
        <v>170</v>
      </c>
      <c r="F63" s="112">
        <v>444000000</v>
      </c>
      <c r="G63" s="112">
        <v>440051200</v>
      </c>
      <c r="H63" s="112">
        <v>378912920</v>
      </c>
      <c r="I63" s="192">
        <f t="shared" si="30"/>
        <v>-65087080</v>
      </c>
      <c r="J63" s="193">
        <f t="shared" si="31"/>
        <v>-61138280</v>
      </c>
      <c r="K63" s="420">
        <f t="shared" si="29"/>
        <v>-0.13893446944355567</v>
      </c>
      <c r="L63" s="314"/>
      <c r="M63" s="332"/>
      <c r="N63" s="103"/>
      <c r="O63" s="143"/>
      <c r="P63" s="143"/>
    </row>
    <row r="64" spans="1:16" s="144" customFormat="1" ht="31.5">
      <c r="A64" s="145" t="s">
        <v>21</v>
      </c>
      <c r="B64" s="106" t="s">
        <v>9</v>
      </c>
      <c r="C64" s="107" t="s">
        <v>19</v>
      </c>
      <c r="D64" s="107"/>
      <c r="E64" s="107"/>
      <c r="F64" s="108">
        <f>SUM(F65+F66+F67+F68+F69+F79)</f>
        <v>1097500000</v>
      </c>
      <c r="G64" s="108">
        <f>SUM(G66+G69)</f>
        <v>270000000</v>
      </c>
      <c r="H64" s="108">
        <f>SUM(H66+H69+H79)</f>
        <v>470000000</v>
      </c>
      <c r="I64" s="108">
        <f>SUM(I66+I69)</f>
        <v>-10000000</v>
      </c>
      <c r="J64" s="186">
        <v>0</v>
      </c>
      <c r="K64" s="422">
        <f>J64/G64</f>
        <v>0</v>
      </c>
      <c r="L64" s="314"/>
      <c r="M64" s="332"/>
      <c r="N64" s="103"/>
      <c r="O64" s="143"/>
      <c r="P64" s="143"/>
    </row>
    <row r="65" spans="1:16" s="144" customFormat="1">
      <c r="A65" s="172">
        <v>8</v>
      </c>
      <c r="B65" s="288" t="s">
        <v>184</v>
      </c>
      <c r="C65" s="44" t="s">
        <v>185</v>
      </c>
      <c r="D65" s="44" t="s">
        <v>186</v>
      </c>
      <c r="E65" s="44">
        <v>0</v>
      </c>
      <c r="F65" s="305">
        <v>200000000</v>
      </c>
      <c r="G65" s="290" t="s">
        <v>187</v>
      </c>
      <c r="H65" s="290" t="s">
        <v>187</v>
      </c>
      <c r="I65" s="285"/>
      <c r="J65" s="286"/>
      <c r="K65" s="423"/>
      <c r="L65" s="314"/>
      <c r="M65" s="332"/>
      <c r="N65" s="103"/>
      <c r="O65" s="143"/>
      <c r="P65" s="143"/>
    </row>
    <row r="66" spans="1:16" s="144" customFormat="1" ht="31.5">
      <c r="A66" s="146">
        <v>9</v>
      </c>
      <c r="B66" s="110" t="s">
        <v>67</v>
      </c>
      <c r="C66" s="115" t="s">
        <v>68</v>
      </c>
      <c r="D66" s="251" t="s">
        <v>173</v>
      </c>
      <c r="E66" s="251" t="s">
        <v>173</v>
      </c>
      <c r="F66" s="112">
        <v>13000000</v>
      </c>
      <c r="G66" s="112">
        <v>13000000</v>
      </c>
      <c r="H66" s="112">
        <v>13000000</v>
      </c>
      <c r="I66" s="192">
        <f t="shared" ref="I66" si="32">H66-F66</f>
        <v>0</v>
      </c>
      <c r="J66" s="193">
        <f t="shared" ref="J66" si="33">H66-G66</f>
        <v>0</v>
      </c>
      <c r="K66" s="420">
        <f>J66/G66</f>
        <v>0</v>
      </c>
      <c r="L66" s="366">
        <v>-13000000</v>
      </c>
      <c r="M66" s="357" t="s">
        <v>204</v>
      </c>
      <c r="N66" s="116"/>
      <c r="O66" s="143"/>
      <c r="P66" s="143"/>
    </row>
    <row r="67" spans="1:16" s="144" customFormat="1">
      <c r="A67" s="146">
        <v>10</v>
      </c>
      <c r="B67" s="41" t="s">
        <v>188</v>
      </c>
      <c r="C67" s="44" t="s">
        <v>189</v>
      </c>
      <c r="D67" s="251" t="s">
        <v>190</v>
      </c>
      <c r="E67" s="251"/>
      <c r="F67" s="112">
        <v>17500000</v>
      </c>
      <c r="G67" s="297" t="s">
        <v>187</v>
      </c>
      <c r="H67" s="297" t="s">
        <v>187</v>
      </c>
      <c r="I67" s="192"/>
      <c r="J67" s="193"/>
      <c r="K67" s="420"/>
      <c r="L67" s="314"/>
      <c r="M67" s="335"/>
      <c r="N67" s="116"/>
      <c r="O67" s="143"/>
      <c r="P67" s="143"/>
    </row>
    <row r="68" spans="1:16" s="144" customFormat="1" ht="31.5">
      <c r="A68" s="146">
        <v>11</v>
      </c>
      <c r="B68" s="41" t="s">
        <v>191</v>
      </c>
      <c r="C68" s="44" t="s">
        <v>192</v>
      </c>
      <c r="D68" s="295" t="s">
        <v>193</v>
      </c>
      <c r="E68" s="251"/>
      <c r="F68" s="112">
        <v>300000000</v>
      </c>
      <c r="G68" s="297" t="s">
        <v>187</v>
      </c>
      <c r="H68" s="297" t="s">
        <v>187</v>
      </c>
      <c r="I68" s="192"/>
      <c r="J68" s="193"/>
      <c r="K68" s="420"/>
      <c r="L68" s="314"/>
      <c r="M68" s="335"/>
      <c r="N68" s="116"/>
      <c r="O68" s="143"/>
      <c r="P68" s="143"/>
    </row>
    <row r="69" spans="1:16" s="144" customFormat="1" ht="31.5">
      <c r="A69" s="146">
        <v>11</v>
      </c>
      <c r="B69" s="110" t="s">
        <v>69</v>
      </c>
      <c r="C69" s="115" t="s">
        <v>70</v>
      </c>
      <c r="D69" s="251" t="s">
        <v>172</v>
      </c>
      <c r="E69" s="251" t="s">
        <v>172</v>
      </c>
      <c r="F69" s="112">
        <f>SUM(F70:F78)</f>
        <v>267000000</v>
      </c>
      <c r="G69" s="112">
        <f t="shared" ref="G69" si="34">SUM(G70:G78)</f>
        <v>257000000</v>
      </c>
      <c r="H69" s="112">
        <f>SUM(H70+H71+H72+H73+H74+H75+H76+H77+H78)</f>
        <v>257000000</v>
      </c>
      <c r="I69" s="112">
        <f t="shared" ref="I69" si="35">SUM(I70:I78)</f>
        <v>-10000000</v>
      </c>
      <c r="J69" s="187">
        <f t="shared" ref="J69" si="36">SUM(J70:J78)</f>
        <v>0</v>
      </c>
      <c r="K69" s="420">
        <f t="shared" ref="K69" si="37">J69/G69</f>
        <v>0</v>
      </c>
      <c r="L69" s="314"/>
      <c r="M69" s="335"/>
      <c r="N69" s="116"/>
      <c r="O69" s="143"/>
      <c r="P69" s="143"/>
    </row>
    <row r="70" spans="1:16" s="144" customFormat="1" ht="31.5">
      <c r="A70" s="146"/>
      <c r="B70" s="110" t="s">
        <v>25</v>
      </c>
      <c r="C70" s="115" t="s">
        <v>70</v>
      </c>
      <c r="D70" s="115"/>
      <c r="E70" s="115"/>
      <c r="F70" s="113">
        <v>139000000</v>
      </c>
      <c r="G70" s="148">
        <v>107000000</v>
      </c>
      <c r="H70" s="113">
        <v>107000000</v>
      </c>
      <c r="I70" s="114">
        <f t="shared" ref="I70:I79" si="38">H70-F70</f>
        <v>-32000000</v>
      </c>
      <c r="J70" s="188">
        <f t="shared" ref="J70:J78" si="39">H70-G70</f>
        <v>0</v>
      </c>
      <c r="K70" s="421">
        <f t="shared" ref="K70:K78" si="40">J70/G70</f>
        <v>0</v>
      </c>
      <c r="L70" s="314"/>
      <c r="M70" s="335"/>
      <c r="N70" s="116"/>
      <c r="O70" s="143"/>
      <c r="P70" s="143"/>
    </row>
    <row r="71" spans="1:16" s="170" customFormat="1">
      <c r="A71" s="168"/>
      <c r="B71" s="41" t="s">
        <v>145</v>
      </c>
      <c r="C71" s="45" t="s">
        <v>71</v>
      </c>
      <c r="D71" s="45"/>
      <c r="E71" s="45"/>
      <c r="F71" s="43">
        <v>16000000</v>
      </c>
      <c r="G71" s="43">
        <v>20000000</v>
      </c>
      <c r="H71" s="43">
        <v>20000000</v>
      </c>
      <c r="I71" s="114">
        <f t="shared" si="38"/>
        <v>4000000</v>
      </c>
      <c r="J71" s="188">
        <f t="shared" si="39"/>
        <v>0</v>
      </c>
      <c r="K71" s="421">
        <f t="shared" si="40"/>
        <v>0</v>
      </c>
      <c r="L71" s="315"/>
      <c r="M71" s="336"/>
      <c r="N71" s="46"/>
      <c r="O71" s="169"/>
      <c r="P71" s="169"/>
    </row>
    <row r="72" spans="1:16" s="170" customFormat="1">
      <c r="A72" s="168"/>
      <c r="B72" s="41" t="s">
        <v>146</v>
      </c>
      <c r="C72" s="45" t="s">
        <v>71</v>
      </c>
      <c r="D72" s="45"/>
      <c r="E72" s="45"/>
      <c r="F72" s="43">
        <v>16000000</v>
      </c>
      <c r="G72" s="43">
        <v>20000000</v>
      </c>
      <c r="H72" s="43">
        <v>20000000</v>
      </c>
      <c r="I72" s="114">
        <f t="shared" si="38"/>
        <v>4000000</v>
      </c>
      <c r="J72" s="188">
        <f t="shared" si="39"/>
        <v>0</v>
      </c>
      <c r="K72" s="421">
        <f t="shared" si="40"/>
        <v>0</v>
      </c>
      <c r="L72" s="315"/>
      <c r="M72" s="336"/>
      <c r="N72" s="46"/>
      <c r="O72" s="169"/>
      <c r="P72" s="169"/>
    </row>
    <row r="73" spans="1:16" s="170" customFormat="1" ht="31.5">
      <c r="A73" s="168"/>
      <c r="B73" s="41" t="s">
        <v>147</v>
      </c>
      <c r="C73" s="44" t="s">
        <v>70</v>
      </c>
      <c r="D73" s="44"/>
      <c r="E73" s="44"/>
      <c r="F73" s="43">
        <v>16000000</v>
      </c>
      <c r="G73" s="43">
        <v>20000000</v>
      </c>
      <c r="H73" s="43">
        <v>20000000</v>
      </c>
      <c r="I73" s="114">
        <f t="shared" si="38"/>
        <v>4000000</v>
      </c>
      <c r="J73" s="188">
        <f t="shared" si="39"/>
        <v>0</v>
      </c>
      <c r="K73" s="421">
        <f t="shared" si="40"/>
        <v>0</v>
      </c>
      <c r="L73" s="315"/>
      <c r="M73" s="336"/>
      <c r="N73" s="46"/>
      <c r="O73" s="169"/>
      <c r="P73" s="169"/>
    </row>
    <row r="74" spans="1:16" s="170" customFormat="1">
      <c r="A74" s="168"/>
      <c r="B74" s="41" t="s">
        <v>148</v>
      </c>
      <c r="C74" s="45" t="s">
        <v>71</v>
      </c>
      <c r="D74" s="45"/>
      <c r="E74" s="45"/>
      <c r="F74" s="43">
        <v>16000000</v>
      </c>
      <c r="G74" s="167">
        <v>20000000</v>
      </c>
      <c r="H74" s="43">
        <v>20000000</v>
      </c>
      <c r="I74" s="114">
        <f t="shared" si="38"/>
        <v>4000000</v>
      </c>
      <c r="J74" s="188">
        <f t="shared" si="39"/>
        <v>0</v>
      </c>
      <c r="K74" s="421">
        <f t="shared" si="40"/>
        <v>0</v>
      </c>
      <c r="L74" s="315"/>
      <c r="M74" s="336"/>
      <c r="N74" s="46"/>
      <c r="O74" s="169"/>
      <c r="P74" s="169"/>
    </row>
    <row r="75" spans="1:16" s="170" customFormat="1">
      <c r="A75" s="168"/>
      <c r="B75" s="41" t="s">
        <v>149</v>
      </c>
      <c r="C75" s="45" t="s">
        <v>71</v>
      </c>
      <c r="D75" s="45"/>
      <c r="E75" s="45"/>
      <c r="F75" s="43">
        <v>16000000</v>
      </c>
      <c r="G75" s="167">
        <v>20000000</v>
      </c>
      <c r="H75" s="43">
        <v>20000000</v>
      </c>
      <c r="I75" s="114">
        <f t="shared" si="38"/>
        <v>4000000</v>
      </c>
      <c r="J75" s="188">
        <f t="shared" si="39"/>
        <v>0</v>
      </c>
      <c r="K75" s="421">
        <f t="shared" si="40"/>
        <v>0</v>
      </c>
      <c r="L75" s="315"/>
      <c r="M75" s="336"/>
      <c r="N75" s="46"/>
      <c r="O75" s="169"/>
      <c r="P75" s="169"/>
    </row>
    <row r="76" spans="1:16" s="170" customFormat="1">
      <c r="A76" s="168"/>
      <c r="B76" s="41" t="s">
        <v>150</v>
      </c>
      <c r="C76" s="45" t="s">
        <v>71</v>
      </c>
      <c r="D76" s="45"/>
      <c r="E76" s="45"/>
      <c r="F76" s="43">
        <v>16000000</v>
      </c>
      <c r="G76" s="167">
        <v>10000000</v>
      </c>
      <c r="H76" s="43">
        <v>10000000</v>
      </c>
      <c r="I76" s="114">
        <f t="shared" si="38"/>
        <v>-6000000</v>
      </c>
      <c r="J76" s="188">
        <f t="shared" si="39"/>
        <v>0</v>
      </c>
      <c r="K76" s="421">
        <f t="shared" si="40"/>
        <v>0</v>
      </c>
      <c r="L76" s="315"/>
      <c r="M76" s="336"/>
      <c r="N76" s="46"/>
      <c r="O76" s="169"/>
      <c r="P76" s="169"/>
    </row>
    <row r="77" spans="1:16" s="170" customFormat="1">
      <c r="A77" s="168"/>
      <c r="B77" s="41" t="s">
        <v>151</v>
      </c>
      <c r="C77" s="45" t="s">
        <v>71</v>
      </c>
      <c r="D77" s="45"/>
      <c r="E77" s="45"/>
      <c r="F77" s="43">
        <v>16000000</v>
      </c>
      <c r="G77" s="167">
        <v>20000000</v>
      </c>
      <c r="H77" s="167">
        <v>20000000</v>
      </c>
      <c r="I77" s="114">
        <f t="shared" si="38"/>
        <v>4000000</v>
      </c>
      <c r="J77" s="188">
        <f t="shared" si="39"/>
        <v>0</v>
      </c>
      <c r="K77" s="421">
        <f t="shared" si="40"/>
        <v>0</v>
      </c>
      <c r="L77" s="315"/>
      <c r="M77" s="336"/>
      <c r="N77" s="46"/>
      <c r="O77" s="169"/>
      <c r="P77" s="169"/>
    </row>
    <row r="78" spans="1:16" s="170" customFormat="1">
      <c r="A78" s="168"/>
      <c r="B78" s="41" t="s">
        <v>152</v>
      </c>
      <c r="C78" s="45" t="s">
        <v>71</v>
      </c>
      <c r="D78" s="45"/>
      <c r="E78" s="45"/>
      <c r="F78" s="43">
        <v>16000000</v>
      </c>
      <c r="G78" s="167">
        <v>20000000</v>
      </c>
      <c r="H78" s="43">
        <v>20000000</v>
      </c>
      <c r="I78" s="114">
        <f t="shared" si="38"/>
        <v>4000000</v>
      </c>
      <c r="J78" s="188">
        <f t="shared" si="39"/>
        <v>0</v>
      </c>
      <c r="K78" s="421">
        <f t="shared" si="40"/>
        <v>0</v>
      </c>
      <c r="L78" s="315"/>
      <c r="M78" s="336"/>
      <c r="N78" s="46"/>
      <c r="O78" s="169"/>
      <c r="P78" s="169"/>
    </row>
    <row r="79" spans="1:16" s="170" customFormat="1" ht="31.5">
      <c r="A79" s="168"/>
      <c r="B79" s="279" t="s">
        <v>182</v>
      </c>
      <c r="C79" s="44" t="s">
        <v>183</v>
      </c>
      <c r="D79" s="280" t="s">
        <v>198</v>
      </c>
      <c r="E79" s="280" t="s">
        <v>199</v>
      </c>
      <c r="F79" s="302">
        <v>300000000</v>
      </c>
      <c r="G79" s="282">
        <v>0</v>
      </c>
      <c r="H79" s="302">
        <v>200000000</v>
      </c>
      <c r="I79" s="114">
        <f t="shared" si="38"/>
        <v>-100000000</v>
      </c>
      <c r="J79" s="188"/>
      <c r="K79" s="421"/>
      <c r="L79" s="315"/>
      <c r="M79" s="336"/>
      <c r="N79" s="46"/>
      <c r="O79" s="169"/>
      <c r="P79" s="169"/>
    </row>
    <row r="80" spans="1:16" s="170" customFormat="1">
      <c r="A80" s="168"/>
      <c r="B80" s="41"/>
      <c r="C80" s="45"/>
      <c r="D80" s="45"/>
      <c r="E80" s="45"/>
      <c r="F80" s="43"/>
      <c r="G80" s="167"/>
      <c r="H80" s="43"/>
      <c r="I80" s="114"/>
      <c r="J80" s="188"/>
      <c r="K80" s="421"/>
      <c r="L80" s="315"/>
      <c r="M80" s="336"/>
      <c r="N80" s="46"/>
      <c r="O80" s="169"/>
      <c r="P80" s="169"/>
    </row>
    <row r="81" spans="1:16" s="144" customFormat="1" ht="31.5">
      <c r="A81" s="149" t="s">
        <v>140</v>
      </c>
      <c r="B81" s="106" t="s">
        <v>72</v>
      </c>
      <c r="C81" s="107" t="s">
        <v>73</v>
      </c>
      <c r="D81" s="107"/>
      <c r="E81" s="107"/>
      <c r="F81" s="108">
        <f>SUM(F82+F83+F93+F95+F96+F97+F98)</f>
        <v>2578070000</v>
      </c>
      <c r="G81" s="108">
        <f>SUM(G82+G83+G93+G95+G97+G98)</f>
        <v>2120084000</v>
      </c>
      <c r="H81" s="108">
        <f>SUM(H82+H83+H93+H95+H97+H98)</f>
        <v>1804802000</v>
      </c>
      <c r="I81" s="108">
        <f>I82+I83+I93+I95++I97+I98</f>
        <v>-466768000</v>
      </c>
      <c r="J81" s="186">
        <f>J82+J83+J93+J95+J97+J98</f>
        <v>-69477000</v>
      </c>
      <c r="K81" s="422">
        <f t="shared" ref="K81:K92" si="41">J81/G81</f>
        <v>-3.2770871342833588E-2</v>
      </c>
      <c r="L81" s="314"/>
      <c r="M81" s="335"/>
      <c r="N81" s="116"/>
      <c r="O81" s="143"/>
      <c r="P81" s="143"/>
    </row>
    <row r="82" spans="1:16" s="152" customFormat="1">
      <c r="A82" s="150">
        <v>12</v>
      </c>
      <c r="B82" s="117" t="s">
        <v>74</v>
      </c>
      <c r="C82" s="118" t="s">
        <v>75</v>
      </c>
      <c r="D82" s="253" t="s">
        <v>161</v>
      </c>
      <c r="E82" s="253" t="s">
        <v>161</v>
      </c>
      <c r="F82" s="119">
        <v>34180000</v>
      </c>
      <c r="G82" s="119">
        <v>32776000</v>
      </c>
      <c r="H82" s="119">
        <v>500000</v>
      </c>
      <c r="I82" s="192">
        <f t="shared" ref="I82:I92" si="42">H82-F82</f>
        <v>-33680000</v>
      </c>
      <c r="J82" s="193">
        <f t="shared" ref="J82:J92" si="43">H82-G82</f>
        <v>-32276000</v>
      </c>
      <c r="K82" s="420">
        <f t="shared" si="41"/>
        <v>-0.9847449353185258</v>
      </c>
      <c r="L82" s="316"/>
      <c r="M82" s="337"/>
      <c r="N82" s="120"/>
      <c r="O82" s="151"/>
      <c r="P82" s="151"/>
    </row>
    <row r="83" spans="1:16" s="144" customFormat="1" ht="47.25">
      <c r="A83" s="146">
        <v>13</v>
      </c>
      <c r="B83" s="220" t="s">
        <v>76</v>
      </c>
      <c r="C83" s="257" t="s">
        <v>77</v>
      </c>
      <c r="D83" s="255" t="s">
        <v>174</v>
      </c>
      <c r="E83" s="255" t="s">
        <v>174</v>
      </c>
      <c r="F83" s="112">
        <f>SUM(F84:F92)</f>
        <v>116715000</v>
      </c>
      <c r="G83" s="112">
        <f t="shared" ref="G83:H83" si="44">SUM(G84:G92)</f>
        <v>67404000</v>
      </c>
      <c r="H83" s="112">
        <f t="shared" si="44"/>
        <v>39953000</v>
      </c>
      <c r="I83" s="192">
        <f t="shared" si="42"/>
        <v>-76762000</v>
      </c>
      <c r="J83" s="193">
        <f t="shared" si="43"/>
        <v>-27451000</v>
      </c>
      <c r="K83" s="420">
        <f t="shared" si="41"/>
        <v>-0.40726069669455817</v>
      </c>
      <c r="L83" s="314"/>
      <c r="M83" s="331"/>
      <c r="N83" s="100"/>
      <c r="O83" s="143"/>
      <c r="P83" s="143"/>
    </row>
    <row r="84" spans="1:16" s="144" customFormat="1">
      <c r="A84" s="146"/>
      <c r="B84" s="110" t="s">
        <v>25</v>
      </c>
      <c r="C84" s="118" t="s">
        <v>77</v>
      </c>
      <c r="D84" s="118"/>
      <c r="E84" s="118"/>
      <c r="F84" s="113">
        <v>19837000</v>
      </c>
      <c r="G84" s="148">
        <v>8451000</v>
      </c>
      <c r="H84" s="148">
        <v>5000000</v>
      </c>
      <c r="I84" s="114">
        <f t="shared" si="42"/>
        <v>-14837000</v>
      </c>
      <c r="J84" s="188">
        <f t="shared" si="43"/>
        <v>-3451000</v>
      </c>
      <c r="K84" s="421">
        <f t="shared" si="41"/>
        <v>-0.40835404094190036</v>
      </c>
      <c r="L84" s="314"/>
      <c r="M84" s="331"/>
      <c r="N84" s="100"/>
      <c r="O84" s="143"/>
      <c r="P84" s="143"/>
    </row>
    <row r="85" spans="1:16" s="170" customFormat="1">
      <c r="A85" s="168"/>
      <c r="B85" s="41" t="s">
        <v>145</v>
      </c>
      <c r="C85" s="48" t="s">
        <v>77</v>
      </c>
      <c r="D85" s="48"/>
      <c r="E85" s="48"/>
      <c r="F85" s="43">
        <v>12850000</v>
      </c>
      <c r="G85" s="171">
        <v>8390000</v>
      </c>
      <c r="H85" s="43">
        <v>5390000</v>
      </c>
      <c r="I85" s="114">
        <f t="shared" si="42"/>
        <v>-7460000</v>
      </c>
      <c r="J85" s="188">
        <f t="shared" si="43"/>
        <v>-3000000</v>
      </c>
      <c r="K85" s="421">
        <f t="shared" si="41"/>
        <v>-0.35756853396901073</v>
      </c>
      <c r="L85" s="315"/>
      <c r="M85" s="338"/>
      <c r="N85" s="38"/>
      <c r="O85" s="169"/>
      <c r="P85" s="169"/>
    </row>
    <row r="86" spans="1:16" s="170" customFormat="1">
      <c r="A86" s="168"/>
      <c r="B86" s="41" t="s">
        <v>146</v>
      </c>
      <c r="C86" s="48" t="s">
        <v>77</v>
      </c>
      <c r="D86" s="48"/>
      <c r="E86" s="48"/>
      <c r="F86" s="43">
        <v>12850000</v>
      </c>
      <c r="G86" s="171">
        <v>7763000</v>
      </c>
      <c r="H86" s="43">
        <v>4763000</v>
      </c>
      <c r="I86" s="114">
        <f t="shared" si="42"/>
        <v>-8087000</v>
      </c>
      <c r="J86" s="188">
        <f t="shared" si="43"/>
        <v>-3000000</v>
      </c>
      <c r="K86" s="421">
        <f t="shared" si="41"/>
        <v>-0.3864485379363648</v>
      </c>
      <c r="L86" s="315"/>
      <c r="M86" s="338"/>
      <c r="N86" s="38"/>
      <c r="O86" s="169"/>
      <c r="P86" s="169"/>
    </row>
    <row r="87" spans="1:16" s="170" customFormat="1">
      <c r="A87" s="168"/>
      <c r="B87" s="41" t="s">
        <v>147</v>
      </c>
      <c r="C87" s="48" t="s">
        <v>77</v>
      </c>
      <c r="D87" s="48"/>
      <c r="E87" s="48"/>
      <c r="F87" s="43">
        <v>7750000</v>
      </c>
      <c r="G87" s="171">
        <v>5500000</v>
      </c>
      <c r="H87" s="43">
        <v>2500000</v>
      </c>
      <c r="I87" s="114">
        <f t="shared" si="42"/>
        <v>-5250000</v>
      </c>
      <c r="J87" s="188">
        <f t="shared" si="43"/>
        <v>-3000000</v>
      </c>
      <c r="K87" s="421">
        <f t="shared" si="41"/>
        <v>-0.54545454545454541</v>
      </c>
      <c r="L87" s="315"/>
      <c r="M87" s="338"/>
      <c r="N87" s="38"/>
      <c r="O87" s="169"/>
      <c r="P87" s="169"/>
    </row>
    <row r="88" spans="1:16" s="170" customFormat="1">
      <c r="A88" s="168"/>
      <c r="B88" s="41" t="s">
        <v>148</v>
      </c>
      <c r="C88" s="48" t="s">
        <v>77</v>
      </c>
      <c r="D88" s="48"/>
      <c r="E88" s="48"/>
      <c r="F88" s="43">
        <v>12850000</v>
      </c>
      <c r="G88" s="171">
        <v>8600000</v>
      </c>
      <c r="H88" s="43">
        <v>5600000</v>
      </c>
      <c r="I88" s="114">
        <f t="shared" si="42"/>
        <v>-7250000</v>
      </c>
      <c r="J88" s="188">
        <f t="shared" si="43"/>
        <v>-3000000</v>
      </c>
      <c r="K88" s="421">
        <f t="shared" si="41"/>
        <v>-0.34883720930232559</v>
      </c>
      <c r="L88" s="315"/>
      <c r="M88" s="338"/>
      <c r="N88" s="38"/>
      <c r="O88" s="169"/>
      <c r="P88" s="169"/>
    </row>
    <row r="89" spans="1:16" s="170" customFormat="1">
      <c r="A89" s="168"/>
      <c r="B89" s="41" t="s">
        <v>149</v>
      </c>
      <c r="C89" s="48" t="s">
        <v>77</v>
      </c>
      <c r="D89" s="48"/>
      <c r="E89" s="48"/>
      <c r="F89" s="43">
        <v>15450000</v>
      </c>
      <c r="G89" s="171">
        <v>7500000</v>
      </c>
      <c r="H89" s="43">
        <v>4500000</v>
      </c>
      <c r="I89" s="114">
        <f t="shared" si="42"/>
        <v>-10950000</v>
      </c>
      <c r="J89" s="188">
        <f t="shared" si="43"/>
        <v>-3000000</v>
      </c>
      <c r="K89" s="421">
        <f t="shared" si="41"/>
        <v>-0.4</v>
      </c>
      <c r="L89" s="315"/>
      <c r="M89" s="338"/>
      <c r="N89" s="38"/>
      <c r="O89" s="169"/>
      <c r="P89" s="169"/>
    </row>
    <row r="90" spans="1:16" s="170" customFormat="1">
      <c r="A90" s="168"/>
      <c r="B90" s="41" t="s">
        <v>150</v>
      </c>
      <c r="C90" s="48" t="s">
        <v>77</v>
      </c>
      <c r="D90" s="48"/>
      <c r="E90" s="48"/>
      <c r="F90" s="43">
        <v>12850000</v>
      </c>
      <c r="G90" s="171">
        <v>8000000</v>
      </c>
      <c r="H90" s="43">
        <v>5000000</v>
      </c>
      <c r="I90" s="114">
        <f t="shared" si="42"/>
        <v>-7850000</v>
      </c>
      <c r="J90" s="188">
        <f t="shared" si="43"/>
        <v>-3000000</v>
      </c>
      <c r="K90" s="421">
        <f t="shared" si="41"/>
        <v>-0.375</v>
      </c>
      <c r="L90" s="315"/>
      <c r="M90" s="338"/>
      <c r="N90" s="38"/>
      <c r="O90" s="169"/>
      <c r="P90" s="169"/>
    </row>
    <row r="91" spans="1:16" s="170" customFormat="1">
      <c r="A91" s="168"/>
      <c r="B91" s="41" t="s">
        <v>151</v>
      </c>
      <c r="C91" s="48" t="s">
        <v>77</v>
      </c>
      <c r="D91" s="48"/>
      <c r="E91" s="48"/>
      <c r="F91" s="43">
        <v>9428000</v>
      </c>
      <c r="G91" s="171">
        <v>6200000</v>
      </c>
      <c r="H91" s="171">
        <v>3200000</v>
      </c>
      <c r="I91" s="114">
        <f t="shared" si="42"/>
        <v>-6228000</v>
      </c>
      <c r="J91" s="188">
        <f t="shared" si="43"/>
        <v>-3000000</v>
      </c>
      <c r="K91" s="421">
        <f t="shared" si="41"/>
        <v>-0.4838709677419355</v>
      </c>
      <c r="L91" s="315"/>
      <c r="M91" s="338"/>
      <c r="N91" s="38"/>
      <c r="O91" s="169"/>
      <c r="P91" s="169"/>
    </row>
    <row r="92" spans="1:16" s="170" customFormat="1">
      <c r="A92" s="168"/>
      <c r="B92" s="41" t="s">
        <v>152</v>
      </c>
      <c r="C92" s="48" t="s">
        <v>77</v>
      </c>
      <c r="D92" s="48"/>
      <c r="E92" s="48"/>
      <c r="F92" s="43">
        <v>12850000</v>
      </c>
      <c r="G92" s="171">
        <v>7000000</v>
      </c>
      <c r="H92" s="171">
        <v>4000000</v>
      </c>
      <c r="I92" s="114">
        <f t="shared" si="42"/>
        <v>-8850000</v>
      </c>
      <c r="J92" s="188">
        <f t="shared" si="43"/>
        <v>-3000000</v>
      </c>
      <c r="K92" s="421">
        <f t="shared" si="41"/>
        <v>-0.42857142857142855</v>
      </c>
      <c r="L92" s="315"/>
      <c r="M92" s="338"/>
      <c r="N92" s="38"/>
      <c r="O92" s="169"/>
      <c r="P92" s="169"/>
    </row>
    <row r="93" spans="1:16" s="155" customFormat="1" ht="31.5">
      <c r="A93" s="153">
        <v>14</v>
      </c>
      <c r="B93" s="221" t="s">
        <v>44</v>
      </c>
      <c r="C93" s="121" t="s">
        <v>47</v>
      </c>
      <c r="D93" s="259" t="s">
        <v>79</v>
      </c>
      <c r="E93" s="259" t="s">
        <v>92</v>
      </c>
      <c r="F93" s="112">
        <v>312000000</v>
      </c>
      <c r="G93" s="112">
        <v>279440000</v>
      </c>
      <c r="H93" s="112">
        <f>SUM(H94:H94)</f>
        <v>33635000</v>
      </c>
      <c r="I93" s="112">
        <f>SUM(I94:I94)</f>
        <v>-38365000</v>
      </c>
      <c r="J93" s="187">
        <f>SUM(J94:J94)</f>
        <v>0</v>
      </c>
      <c r="K93" s="420">
        <f t="shared" ref="K93:K97" si="45">J93/G93</f>
        <v>0</v>
      </c>
      <c r="L93" s="317"/>
      <c r="M93" s="339"/>
      <c r="N93" s="122"/>
      <c r="O93" s="154"/>
      <c r="P93" s="154"/>
    </row>
    <row r="94" spans="1:16" s="144" customFormat="1" ht="31.5">
      <c r="A94" s="146"/>
      <c r="B94" s="110" t="s">
        <v>25</v>
      </c>
      <c r="C94" s="121" t="s">
        <v>47</v>
      </c>
      <c r="D94" s="121"/>
      <c r="E94" s="121"/>
      <c r="F94" s="113">
        <v>72000000</v>
      </c>
      <c r="G94" s="148">
        <v>33635000</v>
      </c>
      <c r="H94" s="148">
        <v>33635000</v>
      </c>
      <c r="I94" s="114">
        <f t="shared" ref="I94:I97" si="46">H94-F94</f>
        <v>-38365000</v>
      </c>
      <c r="J94" s="188">
        <f t="shared" ref="J94:J97" si="47">H94-G94</f>
        <v>0</v>
      </c>
      <c r="K94" s="421">
        <f t="shared" si="45"/>
        <v>0</v>
      </c>
      <c r="L94" s="314"/>
      <c r="M94" s="331"/>
      <c r="N94" s="100"/>
      <c r="O94" s="143"/>
      <c r="P94" s="143"/>
    </row>
    <row r="95" spans="1:16" s="144" customFormat="1" ht="31.5">
      <c r="A95" s="146">
        <v>15</v>
      </c>
      <c r="B95" s="220" t="s">
        <v>80</v>
      </c>
      <c r="C95" s="123" t="s">
        <v>81</v>
      </c>
      <c r="D95" s="264" t="s">
        <v>92</v>
      </c>
      <c r="E95" s="264" t="s">
        <v>92</v>
      </c>
      <c r="F95" s="112">
        <v>250000000</v>
      </c>
      <c r="G95" s="112">
        <v>29270000</v>
      </c>
      <c r="H95" s="112">
        <v>19520000</v>
      </c>
      <c r="I95" s="192">
        <f t="shared" si="46"/>
        <v>-230480000</v>
      </c>
      <c r="J95" s="193">
        <f t="shared" si="47"/>
        <v>-9750000</v>
      </c>
      <c r="K95" s="420">
        <f t="shared" si="45"/>
        <v>-0.33310556884181758</v>
      </c>
      <c r="L95" s="366">
        <v>22400000</v>
      </c>
      <c r="M95" s="357" t="s">
        <v>197</v>
      </c>
      <c r="N95" s="116"/>
      <c r="O95" s="143"/>
      <c r="P95" s="143"/>
    </row>
    <row r="96" spans="1:16" s="144" customFormat="1">
      <c r="A96" s="146">
        <v>16</v>
      </c>
      <c r="B96" s="220" t="s">
        <v>194</v>
      </c>
      <c r="C96" s="123" t="s">
        <v>195</v>
      </c>
      <c r="D96" s="264" t="s">
        <v>196</v>
      </c>
      <c r="E96" s="308" t="s">
        <v>187</v>
      </c>
      <c r="F96" s="112">
        <v>66500000</v>
      </c>
      <c r="G96" s="297" t="s">
        <v>187</v>
      </c>
      <c r="H96" s="297" t="s">
        <v>187</v>
      </c>
      <c r="I96" s="192"/>
      <c r="J96" s="193"/>
      <c r="K96" s="420"/>
      <c r="L96" s="314"/>
      <c r="M96" s="335"/>
      <c r="N96" s="116"/>
      <c r="O96" s="143"/>
      <c r="P96" s="143"/>
    </row>
    <row r="97" spans="1:16" s="144" customFormat="1" ht="47.25">
      <c r="A97" s="146">
        <v>17</v>
      </c>
      <c r="B97" s="220" t="s">
        <v>84</v>
      </c>
      <c r="C97" s="110" t="s">
        <v>85</v>
      </c>
      <c r="D97" s="265" t="s">
        <v>162</v>
      </c>
      <c r="E97" s="265" t="s">
        <v>162</v>
      </c>
      <c r="F97" s="112">
        <v>12000000</v>
      </c>
      <c r="G97" s="112">
        <v>12000000</v>
      </c>
      <c r="H97" s="112">
        <v>12000000</v>
      </c>
      <c r="I97" s="192">
        <f t="shared" si="46"/>
        <v>0</v>
      </c>
      <c r="J97" s="193">
        <f t="shared" si="47"/>
        <v>0</v>
      </c>
      <c r="K97" s="420">
        <f t="shared" si="45"/>
        <v>0</v>
      </c>
      <c r="L97" s="314"/>
      <c r="M97" s="331"/>
      <c r="N97" s="100"/>
      <c r="O97" s="143"/>
      <c r="P97" s="143"/>
    </row>
    <row r="98" spans="1:16" s="144" customFormat="1" ht="31.5">
      <c r="A98" s="153">
        <v>18</v>
      </c>
      <c r="B98" s="221" t="s">
        <v>87</v>
      </c>
      <c r="C98" s="121" t="s">
        <v>88</v>
      </c>
      <c r="D98" s="262" t="s">
        <v>175</v>
      </c>
      <c r="E98" s="262" t="s">
        <v>175</v>
      </c>
      <c r="F98" s="112">
        <f>SUM(F99:F106)</f>
        <v>1786675000</v>
      </c>
      <c r="G98" s="112">
        <f t="shared" ref="G98:H98" si="48">SUM(G99:G106)</f>
        <v>1699194000</v>
      </c>
      <c r="H98" s="112">
        <f t="shared" si="48"/>
        <v>1699194000</v>
      </c>
      <c r="I98" s="112">
        <f t="shared" ref="I98" si="49">SUM(I99:I106)</f>
        <v>-87481000</v>
      </c>
      <c r="J98" s="187">
        <f t="shared" ref="J98" si="50">SUM(J99:J106)</f>
        <v>0</v>
      </c>
      <c r="K98" s="420">
        <f t="shared" ref="K98:K107" si="51">J98/G98</f>
        <v>0</v>
      </c>
      <c r="L98" s="314"/>
      <c r="M98" s="332"/>
      <c r="N98" s="103"/>
      <c r="O98" s="143"/>
      <c r="P98" s="143"/>
    </row>
    <row r="99" spans="1:16" s="170" customFormat="1">
      <c r="A99" s="172"/>
      <c r="B99" s="41" t="s">
        <v>145</v>
      </c>
      <c r="C99" s="49" t="s">
        <v>88</v>
      </c>
      <c r="D99" s="49"/>
      <c r="E99" s="49"/>
      <c r="F99" s="43">
        <v>197185000</v>
      </c>
      <c r="G99" s="171">
        <v>209087500</v>
      </c>
      <c r="H99" s="43">
        <v>209087500</v>
      </c>
      <c r="I99" s="114">
        <f t="shared" ref="I99:I106" si="52">H99-F99</f>
        <v>11902500</v>
      </c>
      <c r="J99" s="188">
        <f t="shared" ref="J99:J106" si="53">H99-G99</f>
        <v>0</v>
      </c>
      <c r="K99" s="421">
        <f t="shared" si="51"/>
        <v>0</v>
      </c>
      <c r="L99" s="315"/>
      <c r="M99" s="334"/>
      <c r="N99" s="39"/>
      <c r="O99" s="169"/>
      <c r="P99" s="169"/>
    </row>
    <row r="100" spans="1:16" s="170" customFormat="1">
      <c r="A100" s="172"/>
      <c r="B100" s="41" t="s">
        <v>146</v>
      </c>
      <c r="C100" s="49" t="s">
        <v>88</v>
      </c>
      <c r="D100" s="49"/>
      <c r="E100" s="49"/>
      <c r="F100" s="43">
        <v>227070000</v>
      </c>
      <c r="G100" s="171">
        <v>215964000</v>
      </c>
      <c r="H100" s="43">
        <v>215964000</v>
      </c>
      <c r="I100" s="114">
        <f t="shared" si="52"/>
        <v>-11106000</v>
      </c>
      <c r="J100" s="188">
        <f t="shared" si="53"/>
        <v>0</v>
      </c>
      <c r="K100" s="421">
        <f t="shared" si="51"/>
        <v>0</v>
      </c>
      <c r="L100" s="315"/>
      <c r="M100" s="334"/>
      <c r="N100" s="39"/>
      <c r="O100" s="169"/>
      <c r="P100" s="169"/>
    </row>
    <row r="101" spans="1:16" s="170" customFormat="1">
      <c r="A101" s="172"/>
      <c r="B101" s="41" t="s">
        <v>147</v>
      </c>
      <c r="C101" s="49" t="s">
        <v>88</v>
      </c>
      <c r="D101" s="49"/>
      <c r="E101" s="49"/>
      <c r="F101" s="43">
        <v>256955000</v>
      </c>
      <c r="G101" s="171">
        <v>244415000</v>
      </c>
      <c r="H101" s="43">
        <v>244415000</v>
      </c>
      <c r="I101" s="114">
        <f t="shared" si="52"/>
        <v>-12540000</v>
      </c>
      <c r="J101" s="188">
        <f t="shared" si="53"/>
        <v>0</v>
      </c>
      <c r="K101" s="421">
        <f t="shared" si="51"/>
        <v>0</v>
      </c>
      <c r="L101" s="315"/>
      <c r="M101" s="334"/>
      <c r="N101" s="39"/>
      <c r="O101" s="169"/>
      <c r="P101" s="169"/>
    </row>
    <row r="102" spans="1:16" s="170" customFormat="1">
      <c r="A102" s="172"/>
      <c r="B102" s="41" t="s">
        <v>148</v>
      </c>
      <c r="C102" s="49" t="s">
        <v>88</v>
      </c>
      <c r="D102" s="49"/>
      <c r="E102" s="49"/>
      <c r="F102" s="43">
        <v>227070000</v>
      </c>
      <c r="G102" s="171">
        <v>209567500</v>
      </c>
      <c r="H102" s="43">
        <v>209567500</v>
      </c>
      <c r="I102" s="114">
        <f t="shared" si="52"/>
        <v>-17502500</v>
      </c>
      <c r="J102" s="188">
        <f t="shared" si="53"/>
        <v>0</v>
      </c>
      <c r="K102" s="421">
        <f t="shared" si="51"/>
        <v>0</v>
      </c>
      <c r="L102" s="315"/>
      <c r="M102" s="334"/>
      <c r="N102" s="39"/>
      <c r="O102" s="169"/>
      <c r="P102" s="169"/>
    </row>
    <row r="103" spans="1:16" s="170" customFormat="1">
      <c r="A103" s="172"/>
      <c r="B103" s="41" t="s">
        <v>149</v>
      </c>
      <c r="C103" s="49" t="s">
        <v>88</v>
      </c>
      <c r="D103" s="49"/>
      <c r="E103" s="49"/>
      <c r="F103" s="43">
        <v>256955000</v>
      </c>
      <c r="G103" s="171">
        <v>246910000</v>
      </c>
      <c r="H103" s="43">
        <v>246910000</v>
      </c>
      <c r="I103" s="114">
        <f t="shared" si="52"/>
        <v>-10045000</v>
      </c>
      <c r="J103" s="188">
        <f t="shared" si="53"/>
        <v>0</v>
      </c>
      <c r="K103" s="421">
        <f t="shared" si="51"/>
        <v>0</v>
      </c>
      <c r="L103" s="315"/>
      <c r="M103" s="334"/>
      <c r="N103" s="39"/>
      <c r="O103" s="169"/>
      <c r="P103" s="169"/>
    </row>
    <row r="104" spans="1:16" s="170" customFormat="1">
      <c r="A104" s="172"/>
      <c r="B104" s="41" t="s">
        <v>150</v>
      </c>
      <c r="C104" s="49" t="s">
        <v>88</v>
      </c>
      <c r="D104" s="49"/>
      <c r="E104" s="49"/>
      <c r="F104" s="43">
        <v>227070000</v>
      </c>
      <c r="G104" s="171">
        <v>212680000</v>
      </c>
      <c r="H104" s="43">
        <v>212680000</v>
      </c>
      <c r="I104" s="114">
        <f t="shared" si="52"/>
        <v>-14390000</v>
      </c>
      <c r="J104" s="188">
        <f t="shared" si="53"/>
        <v>0</v>
      </c>
      <c r="K104" s="421">
        <f t="shared" si="51"/>
        <v>0</v>
      </c>
      <c r="L104" s="315"/>
      <c r="M104" s="334"/>
      <c r="N104" s="39"/>
      <c r="O104" s="169"/>
      <c r="P104" s="169"/>
    </row>
    <row r="105" spans="1:16" s="170" customFormat="1">
      <c r="A105" s="172"/>
      <c r="B105" s="41" t="s">
        <v>151</v>
      </c>
      <c r="C105" s="49" t="s">
        <v>88</v>
      </c>
      <c r="D105" s="49"/>
      <c r="E105" s="49"/>
      <c r="F105" s="43">
        <v>256955000</v>
      </c>
      <c r="G105" s="171">
        <v>243960000</v>
      </c>
      <c r="H105" s="43">
        <v>243960000</v>
      </c>
      <c r="I105" s="114">
        <f t="shared" si="52"/>
        <v>-12995000</v>
      </c>
      <c r="J105" s="188">
        <f t="shared" si="53"/>
        <v>0</v>
      </c>
      <c r="K105" s="421">
        <f t="shared" si="51"/>
        <v>0</v>
      </c>
      <c r="L105" s="315"/>
      <c r="M105" s="334"/>
      <c r="N105" s="39"/>
      <c r="O105" s="169"/>
      <c r="P105" s="169"/>
    </row>
    <row r="106" spans="1:16" s="170" customFormat="1">
      <c r="A106" s="172"/>
      <c r="B106" s="41" t="s">
        <v>152</v>
      </c>
      <c r="C106" s="49" t="s">
        <v>88</v>
      </c>
      <c r="D106" s="49"/>
      <c r="E106" s="49"/>
      <c r="F106" s="43">
        <v>137415000</v>
      </c>
      <c r="G106" s="171">
        <v>116610000</v>
      </c>
      <c r="H106" s="43">
        <v>116610000</v>
      </c>
      <c r="I106" s="114">
        <f t="shared" si="52"/>
        <v>-20805000</v>
      </c>
      <c r="J106" s="188">
        <f t="shared" si="53"/>
        <v>0</v>
      </c>
      <c r="K106" s="421">
        <f t="shared" si="51"/>
        <v>0</v>
      </c>
      <c r="L106" s="315"/>
      <c r="M106" s="334"/>
      <c r="N106" s="39"/>
      <c r="O106" s="169"/>
      <c r="P106" s="169"/>
    </row>
    <row r="107" spans="1:16" s="144" customFormat="1" ht="47.25">
      <c r="A107" s="149" t="s">
        <v>141</v>
      </c>
      <c r="B107" s="106" t="s">
        <v>90</v>
      </c>
      <c r="C107" s="107" t="s">
        <v>144</v>
      </c>
      <c r="D107" s="107"/>
      <c r="E107" s="107"/>
      <c r="F107" s="225">
        <f>SUM(F108+F109+F119+F129+F130+F139+F149+F150+F160+F170+F171+F181+F190+F199+F202)</f>
        <v>8807819500</v>
      </c>
      <c r="G107" s="108">
        <f>G108+G109+G119+G129+G130+G139+G149+G150+G160+G170+G171+G181+G190+G199+G202</f>
        <v>8685057300</v>
      </c>
      <c r="H107" s="108"/>
      <c r="I107" s="108">
        <f>I108+I109+I119+I129+I130+I139+I149+I150+I160+I170+I171+I181+I190+I199+I202</f>
        <v>-75984825</v>
      </c>
      <c r="J107" s="186">
        <f>J108+J109+J119+J129+J130+J139+J149+J150+J160+J170+J171+J181+J190+J199+J202</f>
        <v>-66770625</v>
      </c>
      <c r="K107" s="422">
        <f t="shared" si="51"/>
        <v>-7.6879890015233406E-3</v>
      </c>
      <c r="L107" s="314"/>
      <c r="M107" s="335"/>
      <c r="N107" s="116"/>
      <c r="O107" s="143"/>
      <c r="P107" s="143"/>
    </row>
    <row r="108" spans="1:16" s="144" customFormat="1" ht="31.5">
      <c r="A108" s="146">
        <v>19</v>
      </c>
      <c r="B108" s="110" t="s">
        <v>53</v>
      </c>
      <c r="C108" s="115" t="s">
        <v>91</v>
      </c>
      <c r="D108" s="251" t="s">
        <v>92</v>
      </c>
      <c r="E108" s="251">
        <v>0</v>
      </c>
      <c r="F108" s="112">
        <v>10000000</v>
      </c>
      <c r="G108" s="112">
        <v>9800000</v>
      </c>
      <c r="H108" s="112">
        <v>0</v>
      </c>
      <c r="I108" s="192">
        <f>H108-F108</f>
        <v>-10000000</v>
      </c>
      <c r="J108" s="193">
        <f>H108-G108</f>
        <v>-9800000</v>
      </c>
      <c r="K108" s="420">
        <v>0</v>
      </c>
      <c r="L108" s="314"/>
      <c r="M108" s="332"/>
      <c r="N108" s="103"/>
      <c r="O108" s="143"/>
      <c r="P108" s="143"/>
    </row>
    <row r="109" spans="1:16" s="144" customFormat="1" ht="47.25">
      <c r="A109" s="146">
        <v>20</v>
      </c>
      <c r="B109" s="220" t="s">
        <v>93</v>
      </c>
      <c r="C109" s="124" t="s">
        <v>94</v>
      </c>
      <c r="D109" s="267" t="s">
        <v>163</v>
      </c>
      <c r="E109" s="268" t="s">
        <v>163</v>
      </c>
      <c r="F109" s="125">
        <f>SUM(F110:F118)</f>
        <v>831500000</v>
      </c>
      <c r="G109" s="125">
        <f t="shared" ref="G109:H109" si="54">SUM(G110:G118)</f>
        <v>731480000</v>
      </c>
      <c r="H109" s="125">
        <f t="shared" si="54"/>
        <v>731480000</v>
      </c>
      <c r="I109" s="125">
        <f t="shared" ref="I109" si="55">SUM(I110:I118)</f>
        <v>-100020000</v>
      </c>
      <c r="J109" s="189">
        <f t="shared" ref="J109" si="56">SUM(J110:J118)</f>
        <v>0</v>
      </c>
      <c r="K109" s="420">
        <f t="shared" ref="K109:K118" si="57">J109/G109</f>
        <v>0</v>
      </c>
      <c r="L109" s="314"/>
      <c r="M109" s="340"/>
      <c r="N109" s="100"/>
      <c r="O109" s="143"/>
      <c r="P109" s="143"/>
    </row>
    <row r="110" spans="1:16" s="144" customFormat="1">
      <c r="A110" s="146"/>
      <c r="B110" s="110" t="s">
        <v>25</v>
      </c>
      <c r="C110" s="115" t="s">
        <v>95</v>
      </c>
      <c r="D110" s="115"/>
      <c r="E110" s="115"/>
      <c r="F110" s="126">
        <v>17780000</v>
      </c>
      <c r="G110" s="148">
        <v>17780000</v>
      </c>
      <c r="H110" s="126">
        <v>17780000</v>
      </c>
      <c r="I110" s="114">
        <f t="shared" ref="I110:I118" si="58">H110-F110</f>
        <v>0</v>
      </c>
      <c r="J110" s="188">
        <f t="shared" ref="J110:J118" si="59">H110-G110</f>
        <v>0</v>
      </c>
      <c r="K110" s="421">
        <f t="shared" si="57"/>
        <v>0</v>
      </c>
      <c r="L110" s="314"/>
      <c r="M110" s="340"/>
      <c r="N110" s="100"/>
      <c r="O110" s="143"/>
      <c r="P110" s="143"/>
    </row>
    <row r="111" spans="1:16" s="175" customFormat="1" ht="15.6" customHeight="1">
      <c r="A111" s="173"/>
      <c r="B111" s="41" t="s">
        <v>145</v>
      </c>
      <c r="C111" s="44" t="s">
        <v>97</v>
      </c>
      <c r="D111" s="44"/>
      <c r="E111" s="44"/>
      <c r="F111" s="52">
        <v>86520000</v>
      </c>
      <c r="G111" s="171">
        <v>74520000</v>
      </c>
      <c r="H111" s="52">
        <v>74520000</v>
      </c>
      <c r="I111" s="114">
        <f t="shared" si="58"/>
        <v>-12000000</v>
      </c>
      <c r="J111" s="188">
        <f t="shared" si="59"/>
        <v>0</v>
      </c>
      <c r="K111" s="421">
        <f t="shared" si="57"/>
        <v>0</v>
      </c>
      <c r="L111" s="318"/>
      <c r="M111" s="341"/>
      <c r="N111" s="50"/>
      <c r="O111" s="174"/>
      <c r="P111" s="174"/>
    </row>
    <row r="112" spans="1:16" s="175" customFormat="1">
      <c r="A112" s="173"/>
      <c r="B112" s="41" t="s">
        <v>146</v>
      </c>
      <c r="C112" s="44" t="s">
        <v>97</v>
      </c>
      <c r="D112" s="44"/>
      <c r="E112" s="44"/>
      <c r="F112" s="52">
        <v>65640000</v>
      </c>
      <c r="G112" s="171">
        <v>53640000</v>
      </c>
      <c r="H112" s="171">
        <v>53640000</v>
      </c>
      <c r="I112" s="114">
        <f t="shared" si="58"/>
        <v>-12000000</v>
      </c>
      <c r="J112" s="188">
        <f t="shared" si="59"/>
        <v>0</v>
      </c>
      <c r="K112" s="421">
        <f t="shared" si="57"/>
        <v>0</v>
      </c>
      <c r="L112" s="318"/>
      <c r="M112" s="341"/>
      <c r="N112" s="50"/>
      <c r="O112" s="174"/>
      <c r="P112" s="174"/>
    </row>
    <row r="113" spans="1:16" s="175" customFormat="1">
      <c r="A113" s="173"/>
      <c r="B113" s="41" t="s">
        <v>147</v>
      </c>
      <c r="C113" s="44" t="s">
        <v>97</v>
      </c>
      <c r="D113" s="44"/>
      <c r="E113" s="44"/>
      <c r="F113" s="52">
        <v>88920000</v>
      </c>
      <c r="G113" s="171">
        <v>76920000</v>
      </c>
      <c r="H113" s="52">
        <v>76920000</v>
      </c>
      <c r="I113" s="114">
        <f t="shared" si="58"/>
        <v>-12000000</v>
      </c>
      <c r="J113" s="188">
        <f t="shared" si="59"/>
        <v>0</v>
      </c>
      <c r="K113" s="421">
        <f t="shared" si="57"/>
        <v>0</v>
      </c>
      <c r="L113" s="318"/>
      <c r="M113" s="341"/>
      <c r="N113" s="50"/>
      <c r="O113" s="174"/>
      <c r="P113" s="174"/>
    </row>
    <row r="114" spans="1:16" s="175" customFormat="1">
      <c r="A114" s="173"/>
      <c r="B114" s="41" t="s">
        <v>148</v>
      </c>
      <c r="C114" s="44" t="s">
        <v>97</v>
      </c>
      <c r="D114" s="44"/>
      <c r="E114" s="44"/>
      <c r="F114" s="52">
        <v>138720000</v>
      </c>
      <c r="G114" s="171">
        <v>126720000</v>
      </c>
      <c r="H114" s="171">
        <v>126720000</v>
      </c>
      <c r="I114" s="114">
        <f t="shared" si="58"/>
        <v>-12000000</v>
      </c>
      <c r="J114" s="188">
        <f t="shared" si="59"/>
        <v>0</v>
      </c>
      <c r="K114" s="421">
        <f t="shared" si="57"/>
        <v>0</v>
      </c>
      <c r="L114" s="318"/>
      <c r="M114" s="341"/>
      <c r="N114" s="50"/>
      <c r="O114" s="174"/>
      <c r="P114" s="174"/>
    </row>
    <row r="115" spans="1:16" s="175" customFormat="1">
      <c r="A115" s="173"/>
      <c r="B115" s="41" t="s">
        <v>149</v>
      </c>
      <c r="C115" s="44" t="s">
        <v>97</v>
      </c>
      <c r="D115" s="44"/>
      <c r="E115" s="44"/>
      <c r="F115" s="52">
        <v>163380000</v>
      </c>
      <c r="G115" s="171">
        <v>147360000</v>
      </c>
      <c r="H115" s="171">
        <v>147360000</v>
      </c>
      <c r="I115" s="114">
        <f t="shared" si="58"/>
        <v>-16020000</v>
      </c>
      <c r="J115" s="188">
        <f t="shared" si="59"/>
        <v>0</v>
      </c>
      <c r="K115" s="421">
        <f t="shared" si="57"/>
        <v>0</v>
      </c>
      <c r="L115" s="318"/>
      <c r="M115" s="341"/>
      <c r="N115" s="50"/>
      <c r="O115" s="174"/>
      <c r="P115" s="174"/>
    </row>
    <row r="116" spans="1:16" s="175" customFormat="1">
      <c r="A116" s="173"/>
      <c r="B116" s="41" t="s">
        <v>150</v>
      </c>
      <c r="C116" s="44" t="s">
        <v>97</v>
      </c>
      <c r="D116" s="44"/>
      <c r="E116" s="44"/>
      <c r="F116" s="52">
        <v>67260000</v>
      </c>
      <c r="G116" s="171">
        <v>55260000</v>
      </c>
      <c r="H116" s="52">
        <v>55260000</v>
      </c>
      <c r="I116" s="114">
        <f t="shared" si="58"/>
        <v>-12000000</v>
      </c>
      <c r="J116" s="188">
        <f t="shared" si="59"/>
        <v>0</v>
      </c>
      <c r="K116" s="421">
        <f t="shared" si="57"/>
        <v>0</v>
      </c>
      <c r="L116" s="318"/>
      <c r="M116" s="341"/>
      <c r="N116" s="50"/>
      <c r="O116" s="174"/>
      <c r="P116" s="174"/>
    </row>
    <row r="117" spans="1:16" s="175" customFormat="1">
      <c r="A117" s="173"/>
      <c r="B117" s="41" t="s">
        <v>151</v>
      </c>
      <c r="C117" s="44" t="s">
        <v>97</v>
      </c>
      <c r="D117" s="44"/>
      <c r="E117" s="44"/>
      <c r="F117" s="52">
        <v>138540000</v>
      </c>
      <c r="G117" s="171">
        <v>126540000</v>
      </c>
      <c r="H117" s="52">
        <v>126540000</v>
      </c>
      <c r="I117" s="114">
        <f t="shared" si="58"/>
        <v>-12000000</v>
      </c>
      <c r="J117" s="188">
        <f t="shared" si="59"/>
        <v>0</v>
      </c>
      <c r="K117" s="421">
        <f t="shared" si="57"/>
        <v>0</v>
      </c>
      <c r="L117" s="318"/>
      <c r="M117" s="341"/>
      <c r="N117" s="50"/>
      <c r="O117" s="174"/>
      <c r="P117" s="174"/>
    </row>
    <row r="118" spans="1:16" s="175" customFormat="1">
      <c r="A118" s="173"/>
      <c r="B118" s="41" t="s">
        <v>152</v>
      </c>
      <c r="C118" s="44" t="s">
        <v>97</v>
      </c>
      <c r="D118" s="44"/>
      <c r="E118" s="44"/>
      <c r="F118" s="52">
        <v>64740000</v>
      </c>
      <c r="G118" s="171">
        <v>52740000</v>
      </c>
      <c r="H118" s="52">
        <v>52740000</v>
      </c>
      <c r="I118" s="114">
        <f t="shared" si="58"/>
        <v>-12000000</v>
      </c>
      <c r="J118" s="188">
        <f t="shared" si="59"/>
        <v>0</v>
      </c>
      <c r="K118" s="421">
        <f t="shared" si="57"/>
        <v>0</v>
      </c>
      <c r="L118" s="318"/>
      <c r="M118" s="341"/>
      <c r="N118" s="50"/>
      <c r="O118" s="174"/>
      <c r="P118" s="174"/>
    </row>
    <row r="119" spans="1:16" s="144" customFormat="1" ht="47.25">
      <c r="A119" s="146">
        <v>21</v>
      </c>
      <c r="B119" s="220" t="s">
        <v>99</v>
      </c>
      <c r="C119" s="124" t="s">
        <v>100</v>
      </c>
      <c r="D119" s="268" t="s">
        <v>176</v>
      </c>
      <c r="E119" s="268" t="s">
        <v>176</v>
      </c>
      <c r="F119" s="125">
        <f>SUM(F120:F128)</f>
        <v>560000000</v>
      </c>
      <c r="G119" s="125">
        <f t="shared" ref="G119:H119" si="60">SUM(G120:G128)</f>
        <v>911710000</v>
      </c>
      <c r="H119" s="125">
        <f t="shared" si="60"/>
        <v>963240000</v>
      </c>
      <c r="I119" s="125">
        <f t="shared" ref="I119" si="61">SUM(I120:I128)</f>
        <v>403240000</v>
      </c>
      <c r="J119" s="189">
        <f t="shared" ref="J119" si="62">SUM(J120:J128)</f>
        <v>51530000</v>
      </c>
      <c r="K119" s="420">
        <f t="shared" ref="K119:K129" si="63">J119/G119</f>
        <v>5.6520165403472593E-2</v>
      </c>
      <c r="L119" s="314"/>
      <c r="M119" s="340"/>
      <c r="N119" s="103"/>
      <c r="O119" s="143"/>
      <c r="P119" s="143"/>
    </row>
    <row r="120" spans="1:16" s="144" customFormat="1">
      <c r="A120" s="146"/>
      <c r="B120" s="110" t="s">
        <v>25</v>
      </c>
      <c r="C120" s="115" t="s">
        <v>101</v>
      </c>
      <c r="D120" s="115"/>
      <c r="E120" s="115"/>
      <c r="F120" s="126">
        <v>24510000</v>
      </c>
      <c r="G120" s="148">
        <v>24510000</v>
      </c>
      <c r="H120" s="148">
        <v>76040000</v>
      </c>
      <c r="I120" s="114">
        <f t="shared" ref="I120:I129" si="64">H120-F120</f>
        <v>51530000</v>
      </c>
      <c r="J120" s="188">
        <f t="shared" ref="J120:J129" si="65">H120-G120</f>
        <v>51530000</v>
      </c>
      <c r="K120" s="421">
        <f t="shared" si="63"/>
        <v>2.1024071807425542</v>
      </c>
      <c r="L120" s="314"/>
      <c r="M120" s="340"/>
      <c r="N120" s="103"/>
      <c r="O120" s="143"/>
      <c r="P120" s="143"/>
    </row>
    <row r="121" spans="1:16" s="175" customFormat="1" ht="15.6" customHeight="1">
      <c r="A121" s="173"/>
      <c r="B121" s="41" t="s">
        <v>145</v>
      </c>
      <c r="C121" s="44" t="s">
        <v>102</v>
      </c>
      <c r="D121" s="44"/>
      <c r="E121" s="44"/>
      <c r="F121" s="52">
        <v>48400000</v>
      </c>
      <c r="G121" s="171">
        <v>91400000</v>
      </c>
      <c r="H121" s="52">
        <v>91400000</v>
      </c>
      <c r="I121" s="114">
        <f t="shared" si="64"/>
        <v>43000000</v>
      </c>
      <c r="J121" s="188">
        <f t="shared" si="65"/>
        <v>0</v>
      </c>
      <c r="K121" s="421">
        <f t="shared" si="63"/>
        <v>0</v>
      </c>
      <c r="L121" s="318"/>
      <c r="M121" s="341"/>
      <c r="N121" s="50"/>
      <c r="O121" s="174"/>
      <c r="P121" s="174"/>
    </row>
    <row r="122" spans="1:16" s="175" customFormat="1">
      <c r="A122" s="173"/>
      <c r="B122" s="41" t="s">
        <v>146</v>
      </c>
      <c r="C122" s="44" t="s">
        <v>102</v>
      </c>
      <c r="D122" s="44"/>
      <c r="E122" s="44"/>
      <c r="F122" s="52">
        <v>27000000</v>
      </c>
      <c r="G122" s="171">
        <v>70000000</v>
      </c>
      <c r="H122" s="52">
        <v>70000000</v>
      </c>
      <c r="I122" s="114">
        <f t="shared" si="64"/>
        <v>43000000</v>
      </c>
      <c r="J122" s="188">
        <f t="shared" si="65"/>
        <v>0</v>
      </c>
      <c r="K122" s="421">
        <f t="shared" si="63"/>
        <v>0</v>
      </c>
      <c r="L122" s="318"/>
      <c r="M122" s="341"/>
      <c r="N122" s="50"/>
      <c r="O122" s="174"/>
      <c r="P122" s="174"/>
    </row>
    <row r="123" spans="1:16" s="175" customFormat="1">
      <c r="A123" s="173"/>
      <c r="B123" s="41" t="s">
        <v>147</v>
      </c>
      <c r="C123" s="44" t="s">
        <v>102</v>
      </c>
      <c r="D123" s="44"/>
      <c r="E123" s="44"/>
      <c r="F123" s="52">
        <v>49200000</v>
      </c>
      <c r="G123" s="171">
        <v>92200000</v>
      </c>
      <c r="H123" s="52">
        <v>92200000</v>
      </c>
      <c r="I123" s="114">
        <f t="shared" si="64"/>
        <v>43000000</v>
      </c>
      <c r="J123" s="188">
        <f t="shared" si="65"/>
        <v>0</v>
      </c>
      <c r="K123" s="421">
        <f t="shared" si="63"/>
        <v>0</v>
      </c>
      <c r="L123" s="318"/>
      <c r="M123" s="341"/>
      <c r="N123" s="50"/>
      <c r="O123" s="174"/>
      <c r="P123" s="174"/>
    </row>
    <row r="124" spans="1:16" s="175" customFormat="1">
      <c r="A124" s="173"/>
      <c r="B124" s="41" t="s">
        <v>148</v>
      </c>
      <c r="C124" s="44" t="s">
        <v>102</v>
      </c>
      <c r="D124" s="44"/>
      <c r="E124" s="44"/>
      <c r="F124" s="52">
        <v>73600000</v>
      </c>
      <c r="G124" s="171">
        <v>116600000</v>
      </c>
      <c r="H124" s="52">
        <v>116600000</v>
      </c>
      <c r="I124" s="114">
        <f t="shared" si="64"/>
        <v>43000000</v>
      </c>
      <c r="J124" s="188">
        <f t="shared" si="65"/>
        <v>0</v>
      </c>
      <c r="K124" s="421">
        <f t="shared" si="63"/>
        <v>0</v>
      </c>
      <c r="L124" s="318"/>
      <c r="M124" s="341"/>
      <c r="N124" s="50"/>
      <c r="O124" s="174"/>
      <c r="P124" s="174"/>
    </row>
    <row r="125" spans="1:16" s="175" customFormat="1">
      <c r="A125" s="173"/>
      <c r="B125" s="41" t="s">
        <v>149</v>
      </c>
      <c r="C125" s="44" t="s">
        <v>102</v>
      </c>
      <c r="D125" s="44"/>
      <c r="E125" s="44"/>
      <c r="F125" s="52">
        <v>142490000</v>
      </c>
      <c r="G125" s="171">
        <v>231200000</v>
      </c>
      <c r="H125" s="171">
        <v>231200000</v>
      </c>
      <c r="I125" s="114">
        <f t="shared" si="64"/>
        <v>88710000</v>
      </c>
      <c r="J125" s="188">
        <f t="shared" si="65"/>
        <v>0</v>
      </c>
      <c r="K125" s="421">
        <f t="shared" si="63"/>
        <v>0</v>
      </c>
      <c r="L125" s="318"/>
      <c r="M125" s="341"/>
      <c r="N125" s="50"/>
      <c r="O125" s="174"/>
      <c r="P125" s="174"/>
    </row>
    <row r="126" spans="1:16" s="175" customFormat="1">
      <c r="A126" s="173"/>
      <c r="B126" s="41" t="s">
        <v>150</v>
      </c>
      <c r="C126" s="44" t="s">
        <v>102</v>
      </c>
      <c r="D126" s="44"/>
      <c r="E126" s="44"/>
      <c r="F126" s="52">
        <v>29200000</v>
      </c>
      <c r="G126" s="171">
        <v>60200000</v>
      </c>
      <c r="H126" s="52">
        <v>60200000</v>
      </c>
      <c r="I126" s="114">
        <f t="shared" si="64"/>
        <v>31000000</v>
      </c>
      <c r="J126" s="188">
        <f t="shared" si="65"/>
        <v>0</v>
      </c>
      <c r="K126" s="421">
        <f t="shared" si="63"/>
        <v>0</v>
      </c>
      <c r="L126" s="318"/>
      <c r="M126" s="341"/>
      <c r="N126" s="50"/>
      <c r="O126" s="174"/>
      <c r="P126" s="174"/>
    </row>
    <row r="127" spans="1:16" s="175" customFormat="1">
      <c r="A127" s="173"/>
      <c r="B127" s="41" t="s">
        <v>151</v>
      </c>
      <c r="C127" s="44" t="s">
        <v>102</v>
      </c>
      <c r="D127" s="44"/>
      <c r="E127" s="44"/>
      <c r="F127" s="52">
        <v>142000000</v>
      </c>
      <c r="G127" s="171">
        <v>185000000</v>
      </c>
      <c r="H127" s="52">
        <v>185000000</v>
      </c>
      <c r="I127" s="114">
        <f t="shared" si="64"/>
        <v>43000000</v>
      </c>
      <c r="J127" s="188">
        <f t="shared" si="65"/>
        <v>0</v>
      </c>
      <c r="K127" s="421">
        <f t="shared" si="63"/>
        <v>0</v>
      </c>
      <c r="L127" s="318"/>
      <c r="M127" s="341"/>
      <c r="N127" s="50"/>
      <c r="O127" s="174"/>
      <c r="P127" s="174"/>
    </row>
    <row r="128" spans="1:16" s="175" customFormat="1">
      <c r="A128" s="173"/>
      <c r="B128" s="41" t="s">
        <v>152</v>
      </c>
      <c r="C128" s="44" t="s">
        <v>102</v>
      </c>
      <c r="D128" s="44"/>
      <c r="E128" s="44"/>
      <c r="F128" s="52">
        <v>23600000</v>
      </c>
      <c r="G128" s="171">
        <v>40600000</v>
      </c>
      <c r="H128" s="52">
        <v>40600000</v>
      </c>
      <c r="I128" s="114">
        <f t="shared" si="64"/>
        <v>17000000</v>
      </c>
      <c r="J128" s="188">
        <f t="shared" si="65"/>
        <v>0</v>
      </c>
      <c r="K128" s="421">
        <f t="shared" si="63"/>
        <v>0</v>
      </c>
      <c r="L128" s="318"/>
      <c r="M128" s="341"/>
      <c r="N128" s="50"/>
      <c r="O128" s="174"/>
      <c r="P128" s="174"/>
    </row>
    <row r="129" spans="1:16" s="144" customFormat="1" ht="31.5">
      <c r="A129" s="146">
        <v>22</v>
      </c>
      <c r="B129" s="220" t="s">
        <v>104</v>
      </c>
      <c r="C129" s="124" t="s">
        <v>105</v>
      </c>
      <c r="D129" s="269" t="s">
        <v>177</v>
      </c>
      <c r="E129" s="269" t="s">
        <v>177</v>
      </c>
      <c r="F129" s="125">
        <v>29250000</v>
      </c>
      <c r="G129" s="125">
        <v>28210000</v>
      </c>
      <c r="H129" s="125">
        <v>28210000</v>
      </c>
      <c r="I129" s="192">
        <f t="shared" si="64"/>
        <v>-1040000</v>
      </c>
      <c r="J129" s="193">
        <f t="shared" si="65"/>
        <v>0</v>
      </c>
      <c r="K129" s="420">
        <f t="shared" si="63"/>
        <v>0</v>
      </c>
      <c r="L129" s="314"/>
      <c r="M129" s="340"/>
      <c r="N129" s="100"/>
      <c r="O129" s="143"/>
      <c r="P129" s="143"/>
    </row>
    <row r="130" spans="1:16" s="144" customFormat="1" ht="47.25">
      <c r="A130" s="146">
        <v>23</v>
      </c>
      <c r="B130" s="220" t="s">
        <v>107</v>
      </c>
      <c r="C130" s="124" t="s">
        <v>108</v>
      </c>
      <c r="D130" s="251" t="s">
        <v>178</v>
      </c>
      <c r="E130" s="251" t="s">
        <v>178</v>
      </c>
      <c r="F130" s="125">
        <f>SUM(F131:F138)</f>
        <v>2177000000</v>
      </c>
      <c r="G130" s="125">
        <f t="shared" ref="G130:H130" si="66">SUM(G131:G138)</f>
        <v>2156642000</v>
      </c>
      <c r="H130" s="125">
        <f t="shared" si="66"/>
        <v>2128830000</v>
      </c>
      <c r="I130" s="125">
        <f t="shared" ref="I130" si="67">SUM(I131:I138)</f>
        <v>-48170000</v>
      </c>
      <c r="J130" s="189">
        <f t="shared" ref="J130" si="68">SUM(J131:J138)</f>
        <v>-27812000</v>
      </c>
      <c r="K130" s="420">
        <f t="shared" ref="K130:K138" si="69">J130/G130</f>
        <v>-1.2895974389815278E-2</v>
      </c>
      <c r="L130" s="314"/>
      <c r="M130" s="340"/>
      <c r="N130" s="103"/>
      <c r="O130" s="143"/>
      <c r="P130" s="143"/>
    </row>
    <row r="131" spans="1:16" s="170" customFormat="1">
      <c r="A131" s="168"/>
      <c r="B131" s="41" t="s">
        <v>145</v>
      </c>
      <c r="C131" s="47" t="s">
        <v>108</v>
      </c>
      <c r="D131" s="47"/>
      <c r="E131" s="47"/>
      <c r="F131" s="51">
        <v>233875000</v>
      </c>
      <c r="G131" s="171">
        <v>231875000</v>
      </c>
      <c r="H131" s="51">
        <v>228520000</v>
      </c>
      <c r="I131" s="114">
        <f t="shared" ref="I131:I138" si="70">H131-F131</f>
        <v>-5355000</v>
      </c>
      <c r="J131" s="188">
        <f t="shared" ref="J131:J138" si="71">H131-G131</f>
        <v>-3355000</v>
      </c>
      <c r="K131" s="421">
        <f t="shared" si="69"/>
        <v>-1.4469002695417789E-2</v>
      </c>
      <c r="L131" s="315"/>
      <c r="M131" s="342"/>
      <c r="N131" s="39"/>
      <c r="O131" s="169"/>
      <c r="P131" s="169"/>
    </row>
    <row r="132" spans="1:16" s="170" customFormat="1">
      <c r="A132" s="168"/>
      <c r="B132" s="41" t="s">
        <v>146</v>
      </c>
      <c r="C132" s="47" t="s">
        <v>108</v>
      </c>
      <c r="D132" s="47"/>
      <c r="E132" s="47"/>
      <c r="F132" s="51">
        <v>233875000</v>
      </c>
      <c r="G132" s="171">
        <v>231875000</v>
      </c>
      <c r="H132" s="171">
        <v>213000000</v>
      </c>
      <c r="I132" s="114">
        <f t="shared" si="70"/>
        <v>-20875000</v>
      </c>
      <c r="J132" s="188">
        <f t="shared" si="71"/>
        <v>-18875000</v>
      </c>
      <c r="K132" s="421">
        <f t="shared" si="69"/>
        <v>-8.1401617250673852E-2</v>
      </c>
      <c r="L132" s="315"/>
      <c r="M132" s="342"/>
      <c r="N132" s="39"/>
      <c r="O132" s="169"/>
      <c r="P132" s="169"/>
    </row>
    <row r="133" spans="1:16" s="170" customFormat="1">
      <c r="A133" s="168"/>
      <c r="B133" s="41" t="s">
        <v>147</v>
      </c>
      <c r="C133" s="47" t="s">
        <v>108</v>
      </c>
      <c r="D133" s="47"/>
      <c r="E133" s="47"/>
      <c r="F133" s="51">
        <v>274675000</v>
      </c>
      <c r="G133" s="171">
        <v>272675000</v>
      </c>
      <c r="H133" s="51">
        <v>270840000</v>
      </c>
      <c r="I133" s="114">
        <f t="shared" si="70"/>
        <v>-3835000</v>
      </c>
      <c r="J133" s="188">
        <f t="shared" si="71"/>
        <v>-1835000</v>
      </c>
      <c r="K133" s="421">
        <f t="shared" si="69"/>
        <v>-6.72962317777574E-3</v>
      </c>
      <c r="L133" s="315"/>
      <c r="M133" s="342"/>
      <c r="N133" s="39"/>
      <c r="O133" s="169"/>
      <c r="P133" s="169"/>
    </row>
    <row r="134" spans="1:16" s="170" customFormat="1">
      <c r="A134" s="168"/>
      <c r="B134" s="41" t="s">
        <v>148</v>
      </c>
      <c r="C134" s="47" t="s">
        <v>108</v>
      </c>
      <c r="D134" s="47"/>
      <c r="E134" s="47"/>
      <c r="F134" s="51">
        <v>295075000</v>
      </c>
      <c r="G134" s="171">
        <v>293075000</v>
      </c>
      <c r="H134" s="51">
        <v>288100000</v>
      </c>
      <c r="I134" s="114">
        <f t="shared" si="70"/>
        <v>-6975000</v>
      </c>
      <c r="J134" s="188">
        <f t="shared" si="71"/>
        <v>-4975000</v>
      </c>
      <c r="K134" s="421">
        <f t="shared" si="69"/>
        <v>-1.6975177002473769E-2</v>
      </c>
      <c r="L134" s="315"/>
      <c r="M134" s="342"/>
      <c r="N134" s="39"/>
      <c r="O134" s="169"/>
      <c r="P134" s="169"/>
    </row>
    <row r="135" spans="1:16" s="170" customFormat="1">
      <c r="A135" s="168"/>
      <c r="B135" s="41" t="s">
        <v>149</v>
      </c>
      <c r="C135" s="47" t="s">
        <v>108</v>
      </c>
      <c r="D135" s="47"/>
      <c r="E135" s="47"/>
      <c r="F135" s="51">
        <v>478675000</v>
      </c>
      <c r="G135" s="171">
        <v>470317000</v>
      </c>
      <c r="H135" s="51">
        <v>469800000</v>
      </c>
      <c r="I135" s="114">
        <f t="shared" si="70"/>
        <v>-8875000</v>
      </c>
      <c r="J135" s="188">
        <f t="shared" si="71"/>
        <v>-517000</v>
      </c>
      <c r="K135" s="421">
        <f t="shared" si="69"/>
        <v>-1.0992585851670256E-3</v>
      </c>
      <c r="L135" s="315"/>
      <c r="M135" s="342"/>
      <c r="N135" s="39"/>
      <c r="O135" s="169"/>
      <c r="P135" s="169"/>
    </row>
    <row r="136" spans="1:16" s="170" customFormat="1">
      <c r="A136" s="168"/>
      <c r="B136" s="41" t="s">
        <v>150</v>
      </c>
      <c r="C136" s="47" t="s">
        <v>108</v>
      </c>
      <c r="D136" s="47"/>
      <c r="E136" s="47"/>
      <c r="F136" s="51">
        <v>172675000</v>
      </c>
      <c r="G136" s="171">
        <v>170675000</v>
      </c>
      <c r="H136" s="51">
        <v>163200000</v>
      </c>
      <c r="I136" s="114">
        <f t="shared" si="70"/>
        <v>-9475000</v>
      </c>
      <c r="J136" s="188">
        <f t="shared" si="71"/>
        <v>-7475000</v>
      </c>
      <c r="K136" s="421">
        <f t="shared" si="69"/>
        <v>-4.3796689614764905E-2</v>
      </c>
      <c r="L136" s="315"/>
      <c r="M136" s="342"/>
      <c r="N136" s="39"/>
      <c r="O136" s="169"/>
      <c r="P136" s="169"/>
    </row>
    <row r="137" spans="1:16" s="170" customFormat="1">
      <c r="A137" s="168"/>
      <c r="B137" s="41" t="s">
        <v>151</v>
      </c>
      <c r="C137" s="47" t="s">
        <v>108</v>
      </c>
      <c r="D137" s="47"/>
      <c r="E137" s="47"/>
      <c r="F137" s="51">
        <v>397075000</v>
      </c>
      <c r="G137" s="171">
        <v>395075000</v>
      </c>
      <c r="H137" s="51">
        <v>412630000</v>
      </c>
      <c r="I137" s="114">
        <f t="shared" si="70"/>
        <v>15555000</v>
      </c>
      <c r="J137" s="188">
        <f t="shared" si="71"/>
        <v>17555000</v>
      </c>
      <c r="K137" s="421">
        <f t="shared" si="69"/>
        <v>4.4434601025121812E-2</v>
      </c>
      <c r="L137" s="315"/>
      <c r="M137" s="342"/>
      <c r="N137" s="39"/>
      <c r="O137" s="169"/>
      <c r="P137" s="169"/>
    </row>
    <row r="138" spans="1:16" s="170" customFormat="1">
      <c r="A138" s="168"/>
      <c r="B138" s="41" t="s">
        <v>152</v>
      </c>
      <c r="C138" s="47" t="s">
        <v>108</v>
      </c>
      <c r="D138" s="47"/>
      <c r="E138" s="47"/>
      <c r="F138" s="51">
        <v>91075000</v>
      </c>
      <c r="G138" s="171">
        <v>91075000</v>
      </c>
      <c r="H138" s="51">
        <v>82740000</v>
      </c>
      <c r="I138" s="114">
        <f t="shared" si="70"/>
        <v>-8335000</v>
      </c>
      <c r="J138" s="188">
        <f t="shared" si="71"/>
        <v>-8335000</v>
      </c>
      <c r="K138" s="421">
        <f t="shared" si="69"/>
        <v>-9.1517979687071094E-2</v>
      </c>
      <c r="L138" s="315"/>
      <c r="M138" s="342"/>
      <c r="N138" s="39"/>
      <c r="O138" s="169"/>
      <c r="P138" s="169"/>
    </row>
    <row r="139" spans="1:16" s="144" customFormat="1" ht="63">
      <c r="A139" s="146">
        <v>24</v>
      </c>
      <c r="B139" s="220" t="s">
        <v>109</v>
      </c>
      <c r="C139" s="124" t="s">
        <v>110</v>
      </c>
      <c r="D139" s="251" t="s">
        <v>179</v>
      </c>
      <c r="E139" s="251" t="s">
        <v>180</v>
      </c>
      <c r="F139" s="112">
        <f>SUM(F140:F148)</f>
        <v>152773000</v>
      </c>
      <c r="G139" s="112">
        <f t="shared" ref="G139" si="72">SUM(G140:G148)</f>
        <v>137349000</v>
      </c>
      <c r="H139" s="112">
        <f>SUM(H140:H148)</f>
        <v>137349000</v>
      </c>
      <c r="I139" s="112">
        <f t="shared" ref="I139:J139" si="73">SUM(I140:I148)</f>
        <v>-15424000</v>
      </c>
      <c r="J139" s="187">
        <f t="shared" si="73"/>
        <v>0</v>
      </c>
      <c r="K139" s="420">
        <f>J139/G139</f>
        <v>0</v>
      </c>
      <c r="L139" s="314"/>
      <c r="M139" s="343"/>
      <c r="N139" s="103"/>
      <c r="O139" s="143"/>
      <c r="P139" s="143"/>
    </row>
    <row r="140" spans="1:16" s="144" customFormat="1" ht="31.5">
      <c r="A140" s="146"/>
      <c r="B140" s="110" t="s">
        <v>25</v>
      </c>
      <c r="C140" s="124" t="s">
        <v>110</v>
      </c>
      <c r="D140" s="124"/>
      <c r="E140" s="124"/>
      <c r="F140" s="113">
        <v>29073000</v>
      </c>
      <c r="G140" s="156">
        <v>16423000</v>
      </c>
      <c r="H140" s="113">
        <v>16423000</v>
      </c>
      <c r="I140" s="114">
        <f t="shared" ref="I140:I149" si="74">H140-F140</f>
        <v>-12650000</v>
      </c>
      <c r="J140" s="188">
        <f t="shared" ref="J140:J149" si="75">H140-G140</f>
        <v>0</v>
      </c>
      <c r="K140" s="421">
        <f t="shared" ref="K140:K149" si="76">J140/G140</f>
        <v>0</v>
      </c>
      <c r="L140" s="314"/>
      <c r="M140" s="332"/>
      <c r="N140" s="103"/>
      <c r="O140" s="143"/>
      <c r="P140" s="143"/>
    </row>
    <row r="141" spans="1:16" s="170" customFormat="1" ht="31.5">
      <c r="A141" s="168"/>
      <c r="B141" s="41" t="s">
        <v>145</v>
      </c>
      <c r="C141" s="47" t="s">
        <v>110</v>
      </c>
      <c r="D141" s="47"/>
      <c r="E141" s="47"/>
      <c r="F141" s="43">
        <v>15200000</v>
      </c>
      <c r="G141" s="171">
        <v>15650000</v>
      </c>
      <c r="H141" s="43">
        <v>15650000</v>
      </c>
      <c r="I141" s="114">
        <f t="shared" si="74"/>
        <v>450000</v>
      </c>
      <c r="J141" s="188">
        <f t="shared" si="75"/>
        <v>0</v>
      </c>
      <c r="K141" s="421">
        <f t="shared" si="76"/>
        <v>0</v>
      </c>
      <c r="L141" s="315"/>
      <c r="M141" s="334"/>
      <c r="N141" s="39"/>
      <c r="O141" s="169"/>
      <c r="P141" s="169"/>
    </row>
    <row r="142" spans="1:16" s="170" customFormat="1" ht="31.5">
      <c r="A142" s="168"/>
      <c r="B142" s="41" t="s">
        <v>146</v>
      </c>
      <c r="C142" s="47" t="s">
        <v>110</v>
      </c>
      <c r="D142" s="47"/>
      <c r="E142" s="47"/>
      <c r="F142" s="43">
        <v>15500000</v>
      </c>
      <c r="G142" s="171">
        <v>14720000</v>
      </c>
      <c r="H142" s="43">
        <v>14720000</v>
      </c>
      <c r="I142" s="114">
        <f t="shared" si="74"/>
        <v>-780000</v>
      </c>
      <c r="J142" s="188">
        <f t="shared" si="75"/>
        <v>0</v>
      </c>
      <c r="K142" s="421">
        <f t="shared" si="76"/>
        <v>0</v>
      </c>
      <c r="L142" s="315"/>
      <c r="M142" s="334"/>
      <c r="N142" s="39"/>
      <c r="O142" s="169"/>
      <c r="P142" s="169"/>
    </row>
    <row r="143" spans="1:16" s="170" customFormat="1" ht="31.5">
      <c r="A143" s="168"/>
      <c r="B143" s="41" t="s">
        <v>147</v>
      </c>
      <c r="C143" s="47" t="s">
        <v>110</v>
      </c>
      <c r="D143" s="47"/>
      <c r="E143" s="47"/>
      <c r="F143" s="43">
        <v>15500000</v>
      </c>
      <c r="G143" s="171">
        <v>16500000</v>
      </c>
      <c r="H143" s="43">
        <v>16500000</v>
      </c>
      <c r="I143" s="114">
        <f t="shared" si="74"/>
        <v>1000000</v>
      </c>
      <c r="J143" s="188">
        <f t="shared" si="75"/>
        <v>0</v>
      </c>
      <c r="K143" s="421">
        <f t="shared" si="76"/>
        <v>0</v>
      </c>
      <c r="L143" s="315"/>
      <c r="M143" s="334"/>
      <c r="N143" s="39"/>
      <c r="O143" s="169"/>
      <c r="P143" s="169"/>
    </row>
    <row r="144" spans="1:16" s="170" customFormat="1" ht="31.5">
      <c r="A144" s="168"/>
      <c r="B144" s="41" t="s">
        <v>148</v>
      </c>
      <c r="C144" s="47" t="s">
        <v>110</v>
      </c>
      <c r="D144" s="47"/>
      <c r="E144" s="47"/>
      <c r="F144" s="43">
        <v>15500000</v>
      </c>
      <c r="G144" s="171">
        <v>14720000</v>
      </c>
      <c r="H144" s="43">
        <v>14720000</v>
      </c>
      <c r="I144" s="114">
        <f t="shared" si="74"/>
        <v>-780000</v>
      </c>
      <c r="J144" s="188">
        <f t="shared" si="75"/>
        <v>0</v>
      </c>
      <c r="K144" s="421">
        <f t="shared" si="76"/>
        <v>0</v>
      </c>
      <c r="L144" s="315" t="s">
        <v>155</v>
      </c>
      <c r="M144" s="334"/>
      <c r="N144" s="39"/>
      <c r="O144" s="169"/>
      <c r="P144" s="169"/>
    </row>
    <row r="145" spans="1:16" s="170" customFormat="1" ht="31.5">
      <c r="A145" s="168"/>
      <c r="B145" s="41" t="s">
        <v>149</v>
      </c>
      <c r="C145" s="47" t="s">
        <v>110</v>
      </c>
      <c r="D145" s="47"/>
      <c r="E145" s="47"/>
      <c r="F145" s="43">
        <v>15500000</v>
      </c>
      <c r="G145" s="171">
        <v>15460000</v>
      </c>
      <c r="H145" s="171">
        <v>15460000</v>
      </c>
      <c r="I145" s="114">
        <f t="shared" si="74"/>
        <v>-40000</v>
      </c>
      <c r="J145" s="188">
        <f t="shared" si="75"/>
        <v>0</v>
      </c>
      <c r="K145" s="421">
        <f t="shared" si="76"/>
        <v>0</v>
      </c>
      <c r="L145" s="315"/>
      <c r="M145" s="334"/>
      <c r="N145" s="39"/>
      <c r="O145" s="169"/>
      <c r="P145" s="169"/>
    </row>
    <row r="146" spans="1:16" s="170" customFormat="1" ht="31.5">
      <c r="A146" s="168"/>
      <c r="B146" s="41" t="s">
        <v>150</v>
      </c>
      <c r="C146" s="47" t="s">
        <v>110</v>
      </c>
      <c r="D146" s="47"/>
      <c r="E146" s="47"/>
      <c r="F146" s="43">
        <v>15500000</v>
      </c>
      <c r="G146" s="171">
        <v>14201000</v>
      </c>
      <c r="H146" s="43">
        <v>14201000</v>
      </c>
      <c r="I146" s="114">
        <f t="shared" si="74"/>
        <v>-1299000</v>
      </c>
      <c r="J146" s="188">
        <f t="shared" si="75"/>
        <v>0</v>
      </c>
      <c r="K146" s="421">
        <f t="shared" si="76"/>
        <v>0</v>
      </c>
      <c r="L146" s="315"/>
      <c r="M146" s="334"/>
      <c r="N146" s="39"/>
      <c r="O146" s="169"/>
      <c r="P146" s="169"/>
    </row>
    <row r="147" spans="1:16" s="170" customFormat="1" ht="31.5">
      <c r="A147" s="168"/>
      <c r="B147" s="41" t="s">
        <v>151</v>
      </c>
      <c r="C147" s="47" t="s">
        <v>110</v>
      </c>
      <c r="D147" s="47"/>
      <c r="E147" s="47"/>
      <c r="F147" s="43">
        <v>15500000</v>
      </c>
      <c r="G147" s="171">
        <v>16500000</v>
      </c>
      <c r="H147" s="171">
        <v>16500000</v>
      </c>
      <c r="I147" s="114">
        <f t="shared" si="74"/>
        <v>1000000</v>
      </c>
      <c r="J147" s="188">
        <f t="shared" si="75"/>
        <v>0</v>
      </c>
      <c r="K147" s="421">
        <f t="shared" si="76"/>
        <v>0</v>
      </c>
      <c r="L147" s="315"/>
      <c r="M147" s="334"/>
      <c r="N147" s="39"/>
      <c r="O147" s="169"/>
      <c r="P147" s="169"/>
    </row>
    <row r="148" spans="1:16" s="170" customFormat="1" ht="31.5">
      <c r="A148" s="168"/>
      <c r="B148" s="41" t="s">
        <v>152</v>
      </c>
      <c r="C148" s="47" t="s">
        <v>110</v>
      </c>
      <c r="D148" s="47"/>
      <c r="E148" s="47"/>
      <c r="F148" s="43">
        <v>15500000</v>
      </c>
      <c r="G148" s="171">
        <v>13175000</v>
      </c>
      <c r="H148" s="171">
        <v>13175000</v>
      </c>
      <c r="I148" s="114">
        <f t="shared" si="74"/>
        <v>-2325000</v>
      </c>
      <c r="J148" s="188">
        <f t="shared" si="75"/>
        <v>0</v>
      </c>
      <c r="K148" s="421">
        <f t="shared" si="76"/>
        <v>0</v>
      </c>
      <c r="L148" s="315"/>
      <c r="M148" s="334"/>
      <c r="N148" s="39"/>
      <c r="O148" s="169"/>
      <c r="P148" s="169"/>
    </row>
    <row r="149" spans="1:16" s="144" customFormat="1">
      <c r="A149" s="146">
        <v>25</v>
      </c>
      <c r="B149" s="110" t="s">
        <v>111</v>
      </c>
      <c r="C149" s="115" t="s">
        <v>112</v>
      </c>
      <c r="D149" s="249" t="s">
        <v>92</v>
      </c>
      <c r="E149" s="249" t="s">
        <v>92</v>
      </c>
      <c r="F149" s="112">
        <v>50000000</v>
      </c>
      <c r="G149" s="112">
        <v>32100000</v>
      </c>
      <c r="H149" s="112">
        <v>32100000</v>
      </c>
      <c r="I149" s="192">
        <f t="shared" si="74"/>
        <v>-17900000</v>
      </c>
      <c r="J149" s="193">
        <f t="shared" si="75"/>
        <v>0</v>
      </c>
      <c r="K149" s="420">
        <f t="shared" si="76"/>
        <v>0</v>
      </c>
      <c r="L149" s="314"/>
      <c r="M149" s="331"/>
      <c r="N149" s="100"/>
      <c r="O149" s="143"/>
      <c r="P149" s="143"/>
    </row>
    <row r="150" spans="1:16" s="144" customFormat="1" ht="31.5">
      <c r="A150" s="146">
        <v>26</v>
      </c>
      <c r="B150" s="220" t="s">
        <v>113</v>
      </c>
      <c r="C150" s="111" t="s">
        <v>45</v>
      </c>
      <c r="D150" s="273" t="s">
        <v>179</v>
      </c>
      <c r="E150" s="273" t="s">
        <v>179</v>
      </c>
      <c r="F150" s="112">
        <f>SUM(F151:F159)</f>
        <v>680940000</v>
      </c>
      <c r="G150" s="112">
        <f t="shared" ref="G150:H150" si="77">SUM(G151:G159)</f>
        <v>454103000</v>
      </c>
      <c r="H150" s="112">
        <f t="shared" si="77"/>
        <v>440503000</v>
      </c>
      <c r="I150" s="112">
        <f t="shared" ref="I150" si="78">SUM(I151:I159)</f>
        <v>-240437000</v>
      </c>
      <c r="J150" s="187">
        <f t="shared" ref="J150" si="79">SUM(J151:J159)</f>
        <v>-13600000</v>
      </c>
      <c r="K150" s="420">
        <f>J150/G150</f>
        <v>-2.9949152505048413E-2</v>
      </c>
      <c r="L150" s="314"/>
      <c r="M150" s="331"/>
      <c r="N150" s="100"/>
      <c r="O150" s="143"/>
      <c r="P150" s="143"/>
    </row>
    <row r="151" spans="1:16" s="144" customFormat="1">
      <c r="A151" s="146"/>
      <c r="B151" s="110" t="s">
        <v>25</v>
      </c>
      <c r="C151" s="111" t="s">
        <v>45</v>
      </c>
      <c r="D151" s="111"/>
      <c r="E151" s="111"/>
      <c r="F151" s="113">
        <v>125940000</v>
      </c>
      <c r="G151" s="156">
        <v>97523000</v>
      </c>
      <c r="H151" s="113">
        <v>83923000</v>
      </c>
      <c r="I151" s="114">
        <f t="shared" ref="I151:I159" si="80">H151-F151</f>
        <v>-42017000</v>
      </c>
      <c r="J151" s="188">
        <f t="shared" ref="J151:J159" si="81">H151-G151</f>
        <v>-13600000</v>
      </c>
      <c r="K151" s="421">
        <f t="shared" ref="K151:K159" si="82">J151/G151</f>
        <v>-0.13945428257949408</v>
      </c>
      <c r="L151" s="314"/>
      <c r="M151" s="331"/>
      <c r="N151" s="100"/>
      <c r="O151" s="143"/>
      <c r="P151" s="143"/>
    </row>
    <row r="152" spans="1:16" s="170" customFormat="1">
      <c r="A152" s="168"/>
      <c r="B152" s="41" t="s">
        <v>145</v>
      </c>
      <c r="C152" s="42" t="s">
        <v>45</v>
      </c>
      <c r="D152" s="42"/>
      <c r="E152" s="42"/>
      <c r="F152" s="43">
        <v>70000000</v>
      </c>
      <c r="G152" s="171">
        <v>45700000</v>
      </c>
      <c r="H152" s="43">
        <v>45700000</v>
      </c>
      <c r="I152" s="114">
        <f t="shared" si="80"/>
        <v>-24300000</v>
      </c>
      <c r="J152" s="188">
        <f t="shared" si="81"/>
        <v>0</v>
      </c>
      <c r="K152" s="421">
        <f t="shared" si="82"/>
        <v>0</v>
      </c>
      <c r="L152" s="315"/>
      <c r="M152" s="338"/>
      <c r="N152" s="38"/>
      <c r="O152" s="169"/>
      <c r="P152" s="169"/>
    </row>
    <row r="153" spans="1:16" s="170" customFormat="1">
      <c r="A153" s="168"/>
      <c r="B153" s="41" t="s">
        <v>146</v>
      </c>
      <c r="C153" s="42" t="s">
        <v>45</v>
      </c>
      <c r="D153" s="42"/>
      <c r="E153" s="42"/>
      <c r="F153" s="43">
        <v>70000000</v>
      </c>
      <c r="G153" s="171">
        <v>42550000</v>
      </c>
      <c r="H153" s="171">
        <v>42550000</v>
      </c>
      <c r="I153" s="114">
        <f t="shared" si="80"/>
        <v>-27450000</v>
      </c>
      <c r="J153" s="188">
        <f t="shared" si="81"/>
        <v>0</v>
      </c>
      <c r="K153" s="421">
        <f t="shared" si="82"/>
        <v>0</v>
      </c>
      <c r="L153" s="315"/>
      <c r="M153" s="338"/>
      <c r="N153" s="38"/>
      <c r="O153" s="169"/>
      <c r="P153" s="169"/>
    </row>
    <row r="154" spans="1:16" s="170" customFormat="1">
      <c r="A154" s="168"/>
      <c r="B154" s="41" t="s">
        <v>147</v>
      </c>
      <c r="C154" s="42" t="s">
        <v>45</v>
      </c>
      <c r="D154" s="42"/>
      <c r="E154" s="42"/>
      <c r="F154" s="43">
        <v>70000000</v>
      </c>
      <c r="G154" s="171">
        <v>45000000</v>
      </c>
      <c r="H154" s="171">
        <v>45000000</v>
      </c>
      <c r="I154" s="114">
        <f t="shared" si="80"/>
        <v>-25000000</v>
      </c>
      <c r="J154" s="188">
        <f t="shared" si="81"/>
        <v>0</v>
      </c>
      <c r="K154" s="421">
        <f t="shared" si="82"/>
        <v>0</v>
      </c>
      <c r="L154" s="315"/>
      <c r="M154" s="338"/>
      <c r="N154" s="38"/>
      <c r="O154" s="169"/>
      <c r="P154" s="169"/>
    </row>
    <row r="155" spans="1:16" s="170" customFormat="1">
      <c r="A155" s="168"/>
      <c r="B155" s="41" t="s">
        <v>148</v>
      </c>
      <c r="C155" s="42" t="s">
        <v>45</v>
      </c>
      <c r="D155" s="42"/>
      <c r="E155" s="42"/>
      <c r="F155" s="43">
        <v>70000000</v>
      </c>
      <c r="G155" s="171">
        <v>44000000</v>
      </c>
      <c r="H155" s="43">
        <v>44000000</v>
      </c>
      <c r="I155" s="114">
        <f t="shared" si="80"/>
        <v>-26000000</v>
      </c>
      <c r="J155" s="188">
        <f t="shared" si="81"/>
        <v>0</v>
      </c>
      <c r="K155" s="421">
        <f t="shared" si="82"/>
        <v>0</v>
      </c>
      <c r="L155" s="315"/>
      <c r="M155" s="338"/>
      <c r="N155" s="38"/>
      <c r="O155" s="169"/>
      <c r="P155" s="169"/>
    </row>
    <row r="156" spans="1:16" s="170" customFormat="1">
      <c r="A156" s="168"/>
      <c r="B156" s="41" t="s">
        <v>149</v>
      </c>
      <c r="C156" s="42" t="s">
        <v>45</v>
      </c>
      <c r="D156" s="42"/>
      <c r="E156" s="42"/>
      <c r="F156" s="43">
        <v>70000000</v>
      </c>
      <c r="G156" s="171">
        <v>44180000</v>
      </c>
      <c r="H156" s="171">
        <v>44180000</v>
      </c>
      <c r="I156" s="114">
        <f t="shared" si="80"/>
        <v>-25820000</v>
      </c>
      <c r="J156" s="188">
        <f t="shared" si="81"/>
        <v>0</v>
      </c>
      <c r="K156" s="421">
        <f t="shared" si="82"/>
        <v>0</v>
      </c>
      <c r="L156" s="315"/>
      <c r="M156" s="338"/>
      <c r="N156" s="38"/>
      <c r="O156" s="169"/>
      <c r="P156" s="169"/>
    </row>
    <row r="157" spans="1:16" s="170" customFormat="1">
      <c r="A157" s="168"/>
      <c r="B157" s="41" t="s">
        <v>150</v>
      </c>
      <c r="C157" s="42" t="s">
        <v>45</v>
      </c>
      <c r="D157" s="42"/>
      <c r="E157" s="42"/>
      <c r="F157" s="43">
        <v>70000000</v>
      </c>
      <c r="G157" s="171">
        <v>45150000</v>
      </c>
      <c r="H157" s="43">
        <v>45150000</v>
      </c>
      <c r="I157" s="114">
        <f t="shared" si="80"/>
        <v>-24850000</v>
      </c>
      <c r="J157" s="188">
        <f t="shared" si="81"/>
        <v>0</v>
      </c>
      <c r="K157" s="421">
        <f t="shared" si="82"/>
        <v>0</v>
      </c>
      <c r="L157" s="315"/>
      <c r="M157" s="338"/>
      <c r="N157" s="38"/>
      <c r="O157" s="169"/>
      <c r="P157" s="169"/>
    </row>
    <row r="158" spans="1:16" s="170" customFormat="1">
      <c r="A158" s="168"/>
      <c r="B158" s="41" t="s">
        <v>151</v>
      </c>
      <c r="C158" s="42" t="s">
        <v>45</v>
      </c>
      <c r="D158" s="42"/>
      <c r="E158" s="42"/>
      <c r="F158" s="43">
        <v>70000000</v>
      </c>
      <c r="G158" s="171">
        <v>45000000</v>
      </c>
      <c r="H158" s="171">
        <v>45000000</v>
      </c>
      <c r="I158" s="114">
        <f t="shared" si="80"/>
        <v>-25000000</v>
      </c>
      <c r="J158" s="188">
        <f t="shared" si="81"/>
        <v>0</v>
      </c>
      <c r="K158" s="421">
        <f t="shared" si="82"/>
        <v>0</v>
      </c>
      <c r="L158" s="315"/>
      <c r="M158" s="338"/>
      <c r="N158" s="38"/>
      <c r="O158" s="169"/>
      <c r="P158" s="169"/>
    </row>
    <row r="159" spans="1:16" s="170" customFormat="1">
      <c r="A159" s="168"/>
      <c r="B159" s="41" t="s">
        <v>152</v>
      </c>
      <c r="C159" s="42" t="s">
        <v>45</v>
      </c>
      <c r="D159" s="42"/>
      <c r="E159" s="42"/>
      <c r="F159" s="43">
        <v>65000000</v>
      </c>
      <c r="G159" s="171">
        <v>45000000</v>
      </c>
      <c r="H159" s="171">
        <v>45000000</v>
      </c>
      <c r="I159" s="114">
        <f t="shared" si="80"/>
        <v>-20000000</v>
      </c>
      <c r="J159" s="188">
        <f t="shared" si="81"/>
        <v>0</v>
      </c>
      <c r="K159" s="421">
        <f t="shared" si="82"/>
        <v>0</v>
      </c>
      <c r="L159" s="315"/>
      <c r="M159" s="338"/>
      <c r="N159" s="38"/>
      <c r="O159" s="169"/>
      <c r="P159" s="169"/>
    </row>
    <row r="160" spans="1:16" s="152" customFormat="1" ht="31.5">
      <c r="A160" s="150">
        <v>27</v>
      </c>
      <c r="B160" s="222" t="s">
        <v>114</v>
      </c>
      <c r="C160" s="115" t="s">
        <v>115</v>
      </c>
      <c r="D160" s="249" t="s">
        <v>92</v>
      </c>
      <c r="E160" s="249" t="s">
        <v>92</v>
      </c>
      <c r="F160" s="112">
        <f>SUM(F161:F169)</f>
        <v>55500000</v>
      </c>
      <c r="G160" s="112">
        <v>50030000</v>
      </c>
      <c r="H160" s="112">
        <f t="shared" ref="H160:K160" si="83">SUM(H161:H169)</f>
        <v>45830000</v>
      </c>
      <c r="I160" s="112">
        <f t="shared" si="83"/>
        <v>-9670000</v>
      </c>
      <c r="J160" s="112">
        <f t="shared" si="83"/>
        <v>4900000</v>
      </c>
      <c r="K160" s="112">
        <f t="shared" si="83"/>
        <v>0.45581395348837211</v>
      </c>
      <c r="L160" s="316"/>
      <c r="M160" s="337"/>
      <c r="N160" s="120"/>
      <c r="O160" s="151"/>
      <c r="P160" s="151"/>
    </row>
    <row r="161" spans="1:16" s="152" customFormat="1" ht="31.5">
      <c r="A161" s="150"/>
      <c r="B161" s="117" t="s">
        <v>25</v>
      </c>
      <c r="C161" s="115" t="s">
        <v>116</v>
      </c>
      <c r="D161" s="115"/>
      <c r="E161" s="115"/>
      <c r="F161" s="127">
        <v>20500000</v>
      </c>
      <c r="G161" s="156">
        <v>10750000</v>
      </c>
      <c r="H161" s="127">
        <v>15650000</v>
      </c>
      <c r="I161" s="114">
        <f t="shared" ref="I161:I169" si="84">H161-F161</f>
        <v>-4850000</v>
      </c>
      <c r="J161" s="188">
        <f t="shared" ref="J161:J169" si="85">H161-G161</f>
        <v>4900000</v>
      </c>
      <c r="K161" s="421">
        <f t="shared" ref="K161:K169" si="86">J161/G161</f>
        <v>0.45581395348837211</v>
      </c>
      <c r="L161" s="316"/>
      <c r="M161" s="337"/>
      <c r="N161" s="120"/>
      <c r="O161" s="151"/>
      <c r="P161" s="151"/>
    </row>
    <row r="162" spans="1:16" s="175" customFormat="1" ht="31.5">
      <c r="A162" s="173"/>
      <c r="B162" s="41" t="s">
        <v>145</v>
      </c>
      <c r="C162" s="44" t="s">
        <v>117</v>
      </c>
      <c r="D162" s="44"/>
      <c r="E162" s="44"/>
      <c r="F162" s="52">
        <v>4375000</v>
      </c>
      <c r="G162" s="171">
        <v>3825000</v>
      </c>
      <c r="H162" s="171">
        <v>3825000</v>
      </c>
      <c r="I162" s="114">
        <f t="shared" si="84"/>
        <v>-550000</v>
      </c>
      <c r="J162" s="188">
        <f t="shared" si="85"/>
        <v>0</v>
      </c>
      <c r="K162" s="421">
        <f t="shared" si="86"/>
        <v>0</v>
      </c>
      <c r="L162" s="318"/>
      <c r="M162" s="341"/>
      <c r="N162" s="50"/>
      <c r="O162" s="174"/>
      <c r="P162" s="174"/>
    </row>
    <row r="163" spans="1:16" s="175" customFormat="1" ht="31.5">
      <c r="A163" s="173"/>
      <c r="B163" s="41" t="s">
        <v>146</v>
      </c>
      <c r="C163" s="44" t="s">
        <v>117</v>
      </c>
      <c r="D163" s="44"/>
      <c r="E163" s="44"/>
      <c r="F163" s="52">
        <v>4375000</v>
      </c>
      <c r="G163" s="171">
        <v>3885000</v>
      </c>
      <c r="H163" s="171">
        <v>3885000</v>
      </c>
      <c r="I163" s="114">
        <f t="shared" si="84"/>
        <v>-490000</v>
      </c>
      <c r="J163" s="188">
        <f t="shared" si="85"/>
        <v>0</v>
      </c>
      <c r="K163" s="421">
        <f t="shared" si="86"/>
        <v>0</v>
      </c>
      <c r="L163" s="318"/>
      <c r="M163" s="341"/>
      <c r="N163" s="50"/>
      <c r="O163" s="174"/>
      <c r="P163" s="174"/>
    </row>
    <row r="164" spans="1:16" s="175" customFormat="1" ht="31.5">
      <c r="A164" s="173"/>
      <c r="B164" s="41" t="s">
        <v>147</v>
      </c>
      <c r="C164" s="44" t="s">
        <v>117</v>
      </c>
      <c r="D164" s="44"/>
      <c r="E164" s="44"/>
      <c r="F164" s="52">
        <v>4375000</v>
      </c>
      <c r="G164" s="171">
        <v>3725000</v>
      </c>
      <c r="H164" s="52">
        <v>3725000</v>
      </c>
      <c r="I164" s="114">
        <f t="shared" si="84"/>
        <v>-650000</v>
      </c>
      <c r="J164" s="188">
        <f t="shared" si="85"/>
        <v>0</v>
      </c>
      <c r="K164" s="421">
        <f t="shared" si="86"/>
        <v>0</v>
      </c>
      <c r="L164" s="318"/>
      <c r="M164" s="341"/>
      <c r="N164" s="50"/>
      <c r="O164" s="174"/>
      <c r="P164" s="174"/>
    </row>
    <row r="165" spans="1:16" s="175" customFormat="1" ht="31.5">
      <c r="A165" s="173"/>
      <c r="B165" s="41" t="s">
        <v>148</v>
      </c>
      <c r="C165" s="44" t="s">
        <v>117</v>
      </c>
      <c r="D165" s="44"/>
      <c r="E165" s="44"/>
      <c r="F165" s="52">
        <v>4375000</v>
      </c>
      <c r="G165" s="171">
        <v>3325000</v>
      </c>
      <c r="H165" s="52">
        <v>3325000</v>
      </c>
      <c r="I165" s="114">
        <f t="shared" si="84"/>
        <v>-1050000</v>
      </c>
      <c r="J165" s="188">
        <f t="shared" si="85"/>
        <v>0</v>
      </c>
      <c r="K165" s="421">
        <f t="shared" si="86"/>
        <v>0</v>
      </c>
      <c r="L165" s="318"/>
      <c r="M165" s="341"/>
      <c r="N165" s="50"/>
      <c r="O165" s="174"/>
      <c r="P165" s="174"/>
    </row>
    <row r="166" spans="1:16" s="175" customFormat="1" ht="31.5">
      <c r="A166" s="173"/>
      <c r="B166" s="41" t="s">
        <v>149</v>
      </c>
      <c r="C166" s="44" t="s">
        <v>117</v>
      </c>
      <c r="D166" s="44"/>
      <c r="E166" s="44"/>
      <c r="F166" s="52">
        <v>4375000</v>
      </c>
      <c r="G166" s="171">
        <v>3855000</v>
      </c>
      <c r="H166" s="171">
        <v>3855000</v>
      </c>
      <c r="I166" s="114">
        <f t="shared" si="84"/>
        <v>-520000</v>
      </c>
      <c r="J166" s="188">
        <f t="shared" si="85"/>
        <v>0</v>
      </c>
      <c r="K166" s="421">
        <f t="shared" si="86"/>
        <v>0</v>
      </c>
      <c r="L166" s="318"/>
      <c r="M166" s="341"/>
      <c r="N166" s="50"/>
      <c r="O166" s="174"/>
      <c r="P166" s="174"/>
    </row>
    <row r="167" spans="1:16" s="175" customFormat="1" ht="31.5">
      <c r="A167" s="173"/>
      <c r="B167" s="41" t="s">
        <v>150</v>
      </c>
      <c r="C167" s="44" t="s">
        <v>117</v>
      </c>
      <c r="D167" s="44"/>
      <c r="E167" s="44"/>
      <c r="F167" s="52">
        <v>4375000</v>
      </c>
      <c r="G167" s="171">
        <v>3595000</v>
      </c>
      <c r="H167" s="171">
        <v>3595000</v>
      </c>
      <c r="I167" s="114">
        <f t="shared" si="84"/>
        <v>-780000</v>
      </c>
      <c r="J167" s="188">
        <f t="shared" si="85"/>
        <v>0</v>
      </c>
      <c r="K167" s="421">
        <f t="shared" si="86"/>
        <v>0</v>
      </c>
      <c r="L167" s="318"/>
      <c r="M167" s="341"/>
      <c r="N167" s="50"/>
      <c r="O167" s="174"/>
      <c r="P167" s="174"/>
    </row>
    <row r="168" spans="1:16" s="175" customFormat="1" ht="31.5">
      <c r="A168" s="173"/>
      <c r="B168" s="41" t="s">
        <v>151</v>
      </c>
      <c r="C168" s="44" t="s">
        <v>117</v>
      </c>
      <c r="D168" s="44"/>
      <c r="E168" s="44"/>
      <c r="F168" s="52">
        <v>4375000</v>
      </c>
      <c r="G168" s="171">
        <v>3985000</v>
      </c>
      <c r="H168" s="171">
        <v>3985000</v>
      </c>
      <c r="I168" s="114">
        <f t="shared" si="84"/>
        <v>-390000</v>
      </c>
      <c r="J168" s="188">
        <f t="shared" si="85"/>
        <v>0</v>
      </c>
      <c r="K168" s="421">
        <f t="shared" si="86"/>
        <v>0</v>
      </c>
      <c r="L168" s="318"/>
      <c r="M168" s="341"/>
      <c r="N168" s="50"/>
      <c r="O168" s="174"/>
      <c r="P168" s="174"/>
    </row>
    <row r="169" spans="1:16" s="175" customFormat="1" ht="31.5">
      <c r="A169" s="173"/>
      <c r="B169" s="41" t="s">
        <v>152</v>
      </c>
      <c r="C169" s="44" t="s">
        <v>117</v>
      </c>
      <c r="D169" s="44"/>
      <c r="E169" s="44"/>
      <c r="F169" s="52">
        <v>4375000</v>
      </c>
      <c r="G169" s="171">
        <v>3985000</v>
      </c>
      <c r="H169" s="171">
        <v>3985000</v>
      </c>
      <c r="I169" s="114">
        <f t="shared" si="84"/>
        <v>-390000</v>
      </c>
      <c r="J169" s="188">
        <f t="shared" si="85"/>
        <v>0</v>
      </c>
      <c r="K169" s="421">
        <f t="shared" si="86"/>
        <v>0</v>
      </c>
      <c r="L169" s="318"/>
      <c r="M169" s="341"/>
      <c r="N169" s="50"/>
      <c r="O169" s="174"/>
      <c r="P169" s="174"/>
    </row>
    <row r="170" spans="1:16" s="144" customFormat="1" ht="47.25">
      <c r="A170" s="146">
        <v>28</v>
      </c>
      <c r="B170" s="110" t="s">
        <v>118</v>
      </c>
      <c r="C170" s="124" t="s">
        <v>119</v>
      </c>
      <c r="D170" s="124"/>
      <c r="E170" s="124"/>
      <c r="F170" s="112">
        <v>36900000</v>
      </c>
      <c r="G170" s="112">
        <v>36900000</v>
      </c>
      <c r="H170" s="112">
        <v>14800000</v>
      </c>
      <c r="I170" s="192">
        <f t="shared" ref="I170" si="87">H170-F170</f>
        <v>-22100000</v>
      </c>
      <c r="J170" s="193">
        <f t="shared" ref="J170" si="88">H170-G170</f>
        <v>-22100000</v>
      </c>
      <c r="K170" s="420">
        <v>0</v>
      </c>
      <c r="L170" s="314"/>
      <c r="M170" s="343"/>
      <c r="N170" s="103"/>
      <c r="O170" s="143"/>
      <c r="P170" s="143"/>
    </row>
    <row r="171" spans="1:16" s="144" customFormat="1" ht="31.5">
      <c r="A171" s="146">
        <v>29</v>
      </c>
      <c r="B171" s="220" t="s">
        <v>121</v>
      </c>
      <c r="C171" s="111" t="s">
        <v>122</v>
      </c>
      <c r="D171" s="240" t="s">
        <v>92</v>
      </c>
      <c r="E171" s="240" t="s">
        <v>92</v>
      </c>
      <c r="F171" s="112">
        <f>SUM(F172:F180)</f>
        <v>234400000</v>
      </c>
      <c r="G171" s="112">
        <f t="shared" ref="G171:H171" si="89">SUM(G172:G180)</f>
        <v>205395000</v>
      </c>
      <c r="H171" s="112">
        <f t="shared" si="89"/>
        <v>169199375</v>
      </c>
      <c r="I171" s="112">
        <f t="shared" ref="I171" si="90">SUM(I172:I180)</f>
        <v>-65200625</v>
      </c>
      <c r="J171" s="187">
        <f t="shared" ref="J171" si="91">SUM(J172:J180)</f>
        <v>-36195625</v>
      </c>
      <c r="K171" s="420">
        <f>J171/G171</f>
        <v>-0.17622446992380536</v>
      </c>
      <c r="L171" s="314"/>
      <c r="M171" s="335"/>
      <c r="N171" s="116"/>
      <c r="O171" s="143"/>
      <c r="P171" s="143"/>
    </row>
    <row r="172" spans="1:16" s="144" customFormat="1">
      <c r="A172" s="146"/>
      <c r="B172" s="110" t="s">
        <v>25</v>
      </c>
      <c r="C172" s="111" t="s">
        <v>122</v>
      </c>
      <c r="D172" s="111"/>
      <c r="E172" s="111"/>
      <c r="F172" s="127">
        <v>52400000</v>
      </c>
      <c r="G172" s="157">
        <v>30410000</v>
      </c>
      <c r="H172" s="127">
        <v>40410000</v>
      </c>
      <c r="I172" s="114">
        <f t="shared" ref="I172:I180" si="92">H172-F172</f>
        <v>-11990000</v>
      </c>
      <c r="J172" s="188">
        <f t="shared" ref="J172:J180" si="93">H172-G172</f>
        <v>10000000</v>
      </c>
      <c r="K172" s="421">
        <f t="shared" ref="K172:K180" si="94">J172/G172</f>
        <v>0.3288391976323578</v>
      </c>
      <c r="L172" s="314"/>
      <c r="M172" s="332"/>
      <c r="N172" s="103"/>
      <c r="O172" s="143"/>
      <c r="P172" s="143"/>
    </row>
    <row r="173" spans="1:16" s="170" customFormat="1">
      <c r="A173" s="168"/>
      <c r="B173" s="41" t="s">
        <v>145</v>
      </c>
      <c r="C173" s="42" t="s">
        <v>122</v>
      </c>
      <c r="D173" s="42"/>
      <c r="E173" s="42"/>
      <c r="F173" s="43">
        <v>22750000</v>
      </c>
      <c r="G173" s="171">
        <v>22500000</v>
      </c>
      <c r="H173" s="43">
        <v>12725000</v>
      </c>
      <c r="I173" s="114">
        <f t="shared" si="92"/>
        <v>-10025000</v>
      </c>
      <c r="J173" s="188">
        <f t="shared" si="93"/>
        <v>-9775000</v>
      </c>
      <c r="K173" s="421">
        <f t="shared" si="94"/>
        <v>-0.43444444444444447</v>
      </c>
      <c r="L173" s="315"/>
      <c r="M173" s="334"/>
      <c r="N173" s="39"/>
      <c r="O173" s="169"/>
      <c r="P173" s="169"/>
    </row>
    <row r="174" spans="1:16" s="170" customFormat="1">
      <c r="A174" s="168"/>
      <c r="B174" s="41" t="s">
        <v>146</v>
      </c>
      <c r="C174" s="42" t="s">
        <v>122</v>
      </c>
      <c r="D174" s="42"/>
      <c r="E174" s="42"/>
      <c r="F174" s="43">
        <v>22750000</v>
      </c>
      <c r="G174" s="171">
        <v>22800000</v>
      </c>
      <c r="H174" s="43">
        <v>19953000</v>
      </c>
      <c r="I174" s="114">
        <f t="shared" si="92"/>
        <v>-2797000</v>
      </c>
      <c r="J174" s="188">
        <f t="shared" si="93"/>
        <v>-2847000</v>
      </c>
      <c r="K174" s="421">
        <f t="shared" si="94"/>
        <v>-0.12486842105263157</v>
      </c>
      <c r="L174" s="315"/>
      <c r="M174" s="334"/>
      <c r="N174" s="39"/>
      <c r="O174" s="169"/>
      <c r="P174" s="169"/>
    </row>
    <row r="175" spans="1:16" s="170" customFormat="1">
      <c r="A175" s="168"/>
      <c r="B175" s="41" t="s">
        <v>147</v>
      </c>
      <c r="C175" s="42" t="s">
        <v>122</v>
      </c>
      <c r="D175" s="42"/>
      <c r="E175" s="42"/>
      <c r="F175" s="43">
        <v>22750000</v>
      </c>
      <c r="G175" s="171">
        <v>21880000</v>
      </c>
      <c r="H175" s="171">
        <v>14739500</v>
      </c>
      <c r="I175" s="114">
        <f t="shared" si="92"/>
        <v>-8010500</v>
      </c>
      <c r="J175" s="188">
        <f t="shared" si="93"/>
        <v>-7140500</v>
      </c>
      <c r="K175" s="421">
        <f t="shared" si="94"/>
        <v>-0.32634826325411337</v>
      </c>
      <c r="L175" s="315"/>
      <c r="M175" s="334"/>
      <c r="N175" s="39"/>
      <c r="O175" s="169"/>
      <c r="P175" s="169"/>
    </row>
    <row r="176" spans="1:16" s="170" customFormat="1">
      <c r="A176" s="168"/>
      <c r="B176" s="41" t="s">
        <v>148</v>
      </c>
      <c r="C176" s="42" t="s">
        <v>122</v>
      </c>
      <c r="D176" s="42"/>
      <c r="E176" s="42"/>
      <c r="F176" s="43">
        <v>22750000</v>
      </c>
      <c r="G176" s="171">
        <v>22900000</v>
      </c>
      <c r="H176" s="43">
        <v>14997750</v>
      </c>
      <c r="I176" s="114">
        <f t="shared" si="92"/>
        <v>-7752250</v>
      </c>
      <c r="J176" s="188">
        <f t="shared" si="93"/>
        <v>-7902250</v>
      </c>
      <c r="K176" s="421">
        <f t="shared" si="94"/>
        <v>-0.34507641921397381</v>
      </c>
      <c r="L176" s="315"/>
      <c r="M176" s="334"/>
      <c r="N176" s="39"/>
      <c r="O176" s="169"/>
      <c r="P176" s="169"/>
    </row>
    <row r="177" spans="1:16" s="170" customFormat="1">
      <c r="A177" s="168"/>
      <c r="B177" s="41" t="s">
        <v>149</v>
      </c>
      <c r="C177" s="42" t="s">
        <v>122</v>
      </c>
      <c r="D177" s="42"/>
      <c r="E177" s="42"/>
      <c r="F177" s="43">
        <v>22750000</v>
      </c>
      <c r="G177" s="171">
        <v>26000000</v>
      </c>
      <c r="H177" s="171">
        <v>19932800</v>
      </c>
      <c r="I177" s="114">
        <f t="shared" si="92"/>
        <v>-2817200</v>
      </c>
      <c r="J177" s="188">
        <f t="shared" si="93"/>
        <v>-6067200</v>
      </c>
      <c r="K177" s="421">
        <f t="shared" si="94"/>
        <v>-0.23335384615384616</v>
      </c>
      <c r="L177" s="315"/>
      <c r="M177" s="334"/>
      <c r="N177" s="39"/>
      <c r="O177" s="169"/>
      <c r="P177" s="169"/>
    </row>
    <row r="178" spans="1:16" s="170" customFormat="1">
      <c r="A178" s="168"/>
      <c r="B178" s="41" t="s">
        <v>150</v>
      </c>
      <c r="C178" s="42" t="s">
        <v>122</v>
      </c>
      <c r="D178" s="42"/>
      <c r="E178" s="42"/>
      <c r="F178" s="43">
        <v>22750000</v>
      </c>
      <c r="G178" s="171">
        <v>20425000</v>
      </c>
      <c r="H178" s="43">
        <v>16729400</v>
      </c>
      <c r="I178" s="114">
        <f t="shared" si="92"/>
        <v>-6020600</v>
      </c>
      <c r="J178" s="188">
        <f t="shared" si="93"/>
        <v>-3695600</v>
      </c>
      <c r="K178" s="421">
        <f t="shared" si="94"/>
        <v>-0.18093512851897184</v>
      </c>
      <c r="L178" s="315"/>
      <c r="M178" s="334"/>
      <c r="N178" s="39"/>
      <c r="O178" s="169"/>
      <c r="P178" s="169"/>
    </row>
    <row r="179" spans="1:16" s="170" customFormat="1">
      <c r="A179" s="168"/>
      <c r="B179" s="41" t="s">
        <v>151</v>
      </c>
      <c r="C179" s="42" t="s">
        <v>122</v>
      </c>
      <c r="D179" s="42"/>
      <c r="E179" s="42"/>
      <c r="F179" s="43">
        <v>22750000</v>
      </c>
      <c r="G179" s="171">
        <v>21280000</v>
      </c>
      <c r="H179" s="171">
        <v>19830475</v>
      </c>
      <c r="I179" s="114">
        <f t="shared" si="92"/>
        <v>-2919525</v>
      </c>
      <c r="J179" s="188">
        <f t="shared" si="93"/>
        <v>-1449525</v>
      </c>
      <c r="K179" s="421">
        <f t="shared" si="94"/>
        <v>-6.8116776315789468E-2</v>
      </c>
      <c r="L179" s="315"/>
      <c r="M179" s="334"/>
      <c r="N179" s="39"/>
      <c r="O179" s="169"/>
      <c r="P179" s="169"/>
    </row>
    <row r="180" spans="1:16" s="170" customFormat="1">
      <c r="A180" s="168"/>
      <c r="B180" s="41" t="s">
        <v>152</v>
      </c>
      <c r="C180" s="42" t="s">
        <v>122</v>
      </c>
      <c r="D180" s="42"/>
      <c r="E180" s="42"/>
      <c r="F180" s="43">
        <v>22750000</v>
      </c>
      <c r="G180" s="171">
        <v>17200000</v>
      </c>
      <c r="H180" s="171">
        <v>9881450</v>
      </c>
      <c r="I180" s="114">
        <f t="shared" si="92"/>
        <v>-12868550</v>
      </c>
      <c r="J180" s="188">
        <f t="shared" si="93"/>
        <v>-7318550</v>
      </c>
      <c r="K180" s="421">
        <f t="shared" si="94"/>
        <v>-0.42549709302325583</v>
      </c>
      <c r="L180" s="315"/>
      <c r="M180" s="334"/>
      <c r="N180" s="39"/>
      <c r="O180" s="169"/>
      <c r="P180" s="169"/>
    </row>
    <row r="181" spans="1:16" s="144" customFormat="1" ht="31.5">
      <c r="A181" s="146">
        <v>30</v>
      </c>
      <c r="B181" s="220" t="s">
        <v>55</v>
      </c>
      <c r="C181" s="121" t="s">
        <v>123</v>
      </c>
      <c r="D181" s="262" t="s">
        <v>175</v>
      </c>
      <c r="E181" s="262" t="s">
        <v>175</v>
      </c>
      <c r="F181" s="112">
        <f>SUM(F182:F189)</f>
        <v>1826556500</v>
      </c>
      <c r="G181" s="112">
        <f t="shared" ref="G181" si="95">SUM(G182:G189)</f>
        <v>2011987300</v>
      </c>
      <c r="H181" s="112">
        <f>SUM(H182+H183+H184+H185+H186+H187+H188+H189)</f>
        <v>2023037300</v>
      </c>
      <c r="I181" s="112">
        <f t="shared" ref="I181" si="96">SUM(I182:I189)</f>
        <v>196480800</v>
      </c>
      <c r="J181" s="187">
        <f t="shared" ref="J181" si="97">SUM(J182:J189)</f>
        <v>11050000</v>
      </c>
      <c r="K181" s="420">
        <f>J181/G181</f>
        <v>5.4920823804404731E-3</v>
      </c>
      <c r="L181" s="314"/>
      <c r="M181" s="331"/>
      <c r="N181" s="100"/>
      <c r="O181" s="143"/>
      <c r="P181" s="143"/>
    </row>
    <row r="182" spans="1:16" s="170" customFormat="1" ht="31.5">
      <c r="A182" s="168"/>
      <c r="B182" s="41" t="s">
        <v>145</v>
      </c>
      <c r="C182" s="49" t="s">
        <v>123</v>
      </c>
      <c r="D182" s="49"/>
      <c r="E182" s="49"/>
      <c r="F182" s="43">
        <v>200000000</v>
      </c>
      <c r="G182" s="171">
        <v>168270000</v>
      </c>
      <c r="H182" s="171">
        <v>169270000</v>
      </c>
      <c r="I182" s="114">
        <f t="shared" ref="I182:I189" si="98">H182-F182</f>
        <v>-30730000</v>
      </c>
      <c r="J182" s="188">
        <f t="shared" ref="J182:J189" si="99">H182-G182</f>
        <v>1000000</v>
      </c>
      <c r="K182" s="421">
        <f t="shared" ref="K182:K189" si="100">J182/G182</f>
        <v>5.9428299756343972E-3</v>
      </c>
      <c r="L182" s="315"/>
      <c r="M182" s="338"/>
      <c r="N182" s="38"/>
      <c r="O182" s="169"/>
      <c r="P182" s="169"/>
    </row>
    <row r="183" spans="1:16" s="170" customFormat="1" ht="31.5">
      <c r="A183" s="168"/>
      <c r="B183" s="41" t="s">
        <v>146</v>
      </c>
      <c r="C183" s="49" t="s">
        <v>123</v>
      </c>
      <c r="D183" s="49"/>
      <c r="E183" s="49"/>
      <c r="F183" s="43">
        <v>200000000</v>
      </c>
      <c r="G183" s="171">
        <v>200000000</v>
      </c>
      <c r="H183" s="171">
        <v>200000000</v>
      </c>
      <c r="I183" s="114">
        <f t="shared" si="98"/>
        <v>0</v>
      </c>
      <c r="J183" s="188">
        <f t="shared" si="99"/>
        <v>0</v>
      </c>
      <c r="K183" s="421">
        <f t="shared" si="100"/>
        <v>0</v>
      </c>
      <c r="L183" s="367">
        <v>20000000</v>
      </c>
      <c r="M183" s="352" t="s">
        <v>201</v>
      </c>
      <c r="N183" s="38"/>
      <c r="O183" s="169"/>
      <c r="P183" s="169"/>
    </row>
    <row r="184" spans="1:16" s="170" customFormat="1" ht="31.5">
      <c r="A184" s="168"/>
      <c r="B184" s="41" t="s">
        <v>147</v>
      </c>
      <c r="C184" s="49" t="s">
        <v>123</v>
      </c>
      <c r="D184" s="49"/>
      <c r="E184" s="49"/>
      <c r="F184" s="43">
        <v>426556500</v>
      </c>
      <c r="G184" s="171">
        <v>417856500</v>
      </c>
      <c r="H184" s="171">
        <v>417856500</v>
      </c>
      <c r="I184" s="114">
        <f t="shared" si="98"/>
        <v>-8700000</v>
      </c>
      <c r="J184" s="188">
        <f t="shared" si="99"/>
        <v>0</v>
      </c>
      <c r="K184" s="421">
        <f t="shared" si="100"/>
        <v>0</v>
      </c>
      <c r="L184" s="315"/>
      <c r="M184" s="338"/>
      <c r="N184" s="38"/>
      <c r="O184" s="169"/>
      <c r="P184" s="169"/>
    </row>
    <row r="185" spans="1:16" s="170" customFormat="1" ht="31.5">
      <c r="A185" s="168"/>
      <c r="B185" s="41" t="s">
        <v>148</v>
      </c>
      <c r="C185" s="49" t="s">
        <v>123</v>
      </c>
      <c r="D185" s="49"/>
      <c r="E185" s="49"/>
      <c r="F185" s="43">
        <v>200000000</v>
      </c>
      <c r="G185" s="171">
        <v>267550000</v>
      </c>
      <c r="H185" s="171">
        <v>270550000</v>
      </c>
      <c r="I185" s="114">
        <f t="shared" si="98"/>
        <v>70550000</v>
      </c>
      <c r="J185" s="188">
        <f t="shared" si="99"/>
        <v>3000000</v>
      </c>
      <c r="K185" s="421">
        <f t="shared" si="100"/>
        <v>1.1212857409829939E-2</v>
      </c>
      <c r="L185" s="315"/>
      <c r="M185" s="338"/>
      <c r="N185" s="38"/>
      <c r="O185" s="169"/>
      <c r="P185" s="169"/>
    </row>
    <row r="186" spans="1:16" s="170" customFormat="1" ht="31.5">
      <c r="A186" s="168"/>
      <c r="B186" s="41" t="s">
        <v>149</v>
      </c>
      <c r="C186" s="49" t="s">
        <v>123</v>
      </c>
      <c r="D186" s="49"/>
      <c r="E186" s="49"/>
      <c r="F186" s="43">
        <v>200000000</v>
      </c>
      <c r="G186" s="171">
        <v>247999800</v>
      </c>
      <c r="H186" s="171">
        <v>248999800</v>
      </c>
      <c r="I186" s="114">
        <f t="shared" si="98"/>
        <v>48999800</v>
      </c>
      <c r="J186" s="188">
        <f t="shared" si="99"/>
        <v>1000000</v>
      </c>
      <c r="K186" s="421">
        <f t="shared" si="100"/>
        <v>4.0322613163397709E-3</v>
      </c>
      <c r="L186" s="355">
        <v>24000000</v>
      </c>
      <c r="M186" s="357" t="s">
        <v>201</v>
      </c>
      <c r="N186" s="38"/>
      <c r="O186" s="169"/>
      <c r="P186" s="169"/>
    </row>
    <row r="187" spans="1:16" s="170" customFormat="1" ht="31.5">
      <c r="A187" s="168"/>
      <c r="B187" s="41" t="s">
        <v>150</v>
      </c>
      <c r="C187" s="49" t="s">
        <v>123</v>
      </c>
      <c r="D187" s="49"/>
      <c r="E187" s="49"/>
      <c r="F187" s="43">
        <v>200000000</v>
      </c>
      <c r="G187" s="171">
        <v>210050000</v>
      </c>
      <c r="H187" s="171">
        <v>211050000</v>
      </c>
      <c r="I187" s="114">
        <f t="shared" si="98"/>
        <v>11050000</v>
      </c>
      <c r="J187" s="188">
        <f t="shared" si="99"/>
        <v>1000000</v>
      </c>
      <c r="K187" s="421">
        <f t="shared" si="100"/>
        <v>4.7607712449416802E-3</v>
      </c>
      <c r="L187" s="315"/>
      <c r="M187" s="338"/>
      <c r="N187" s="38"/>
      <c r="O187" s="169"/>
      <c r="P187" s="169"/>
    </row>
    <row r="188" spans="1:16" s="170" customFormat="1" ht="31.5">
      <c r="A188" s="168"/>
      <c r="B188" s="41" t="s">
        <v>151</v>
      </c>
      <c r="C188" s="49" t="s">
        <v>123</v>
      </c>
      <c r="D188" s="49"/>
      <c r="E188" s="49"/>
      <c r="F188" s="43">
        <v>200000000</v>
      </c>
      <c r="G188" s="171">
        <v>278807000</v>
      </c>
      <c r="H188" s="171">
        <v>282857000</v>
      </c>
      <c r="I188" s="114">
        <f t="shared" si="98"/>
        <v>82857000</v>
      </c>
      <c r="J188" s="188">
        <f t="shared" si="99"/>
        <v>4050000</v>
      </c>
      <c r="K188" s="421">
        <f t="shared" si="100"/>
        <v>1.4526177606731538E-2</v>
      </c>
      <c r="L188" s="319" t="s">
        <v>203</v>
      </c>
      <c r="M188" s="352" t="s">
        <v>201</v>
      </c>
      <c r="N188" s="38"/>
      <c r="O188" s="169"/>
      <c r="P188" s="169"/>
    </row>
    <row r="189" spans="1:16" s="170" customFormat="1" ht="31.5">
      <c r="A189" s="168"/>
      <c r="B189" s="41" t="s">
        <v>152</v>
      </c>
      <c r="C189" s="49" t="s">
        <v>123</v>
      </c>
      <c r="D189" s="49"/>
      <c r="E189" s="49"/>
      <c r="F189" s="43">
        <v>200000000</v>
      </c>
      <c r="G189" s="171">
        <v>221454000</v>
      </c>
      <c r="H189" s="171">
        <v>222454000</v>
      </c>
      <c r="I189" s="114">
        <f t="shared" si="98"/>
        <v>22454000</v>
      </c>
      <c r="J189" s="188">
        <f t="shared" si="99"/>
        <v>1000000</v>
      </c>
      <c r="K189" s="421">
        <f t="shared" si="100"/>
        <v>4.5156104653788142E-3</v>
      </c>
      <c r="L189" s="315">
        <f>M14</f>
        <v>0</v>
      </c>
      <c r="M189" s="338"/>
      <c r="N189" s="38"/>
      <c r="O189" s="169"/>
      <c r="P189" s="169"/>
    </row>
    <row r="190" spans="1:16" s="144" customFormat="1" ht="31.5">
      <c r="A190" s="146">
        <v>31</v>
      </c>
      <c r="B190" s="220" t="s">
        <v>54</v>
      </c>
      <c r="C190" s="121" t="s">
        <v>124</v>
      </c>
      <c r="D190" s="259" t="s">
        <v>175</v>
      </c>
      <c r="E190" s="259" t="s">
        <v>175</v>
      </c>
      <c r="F190" s="223">
        <f>SUM(F191:F198)</f>
        <v>1800000000</v>
      </c>
      <c r="G190" s="112">
        <f t="shared" ref="G190:H190" si="101">SUM(G191:G198)</f>
        <v>1562249000</v>
      </c>
      <c r="H190" s="112">
        <f t="shared" si="101"/>
        <v>1562249000</v>
      </c>
      <c r="I190" s="112">
        <f t="shared" ref="I190" si="102">SUM(I191:I198)</f>
        <v>-37751000</v>
      </c>
      <c r="J190" s="187">
        <f t="shared" ref="J190" si="103">SUM(J191:J198)</f>
        <v>0</v>
      </c>
      <c r="K190" s="420">
        <f>J190/G190</f>
        <v>0</v>
      </c>
      <c r="L190" s="314"/>
      <c r="M190" s="334" t="s">
        <v>200</v>
      </c>
      <c r="N190" s="120"/>
      <c r="O190" s="143"/>
      <c r="P190" s="143"/>
    </row>
    <row r="191" spans="1:16" s="170" customFormat="1" ht="31.5">
      <c r="A191" s="168"/>
      <c r="B191" s="41" t="s">
        <v>145</v>
      </c>
      <c r="C191" s="49" t="s">
        <v>124</v>
      </c>
      <c r="D191" s="49"/>
      <c r="E191" s="49"/>
      <c r="F191" s="43">
        <v>200000000</v>
      </c>
      <c r="G191" s="171">
        <v>200000000</v>
      </c>
      <c r="H191" s="171">
        <v>200000000</v>
      </c>
      <c r="I191" s="171">
        <v>200000000</v>
      </c>
      <c r="J191" s="188">
        <f t="shared" ref="J191:J198" si="104">H191-G191</f>
        <v>0</v>
      </c>
      <c r="K191" s="421">
        <f t="shared" ref="K191:K198" si="105">J191/G191</f>
        <v>0</v>
      </c>
      <c r="L191" s="315"/>
      <c r="M191" s="334">
        <f>L191/3</f>
        <v>0</v>
      </c>
      <c r="N191" s="50"/>
      <c r="O191" s="169"/>
      <c r="P191" s="169"/>
    </row>
    <row r="192" spans="1:16" s="170" customFormat="1" ht="31.5">
      <c r="A192" s="168"/>
      <c r="B192" s="41" t="s">
        <v>146</v>
      </c>
      <c r="C192" s="49" t="s">
        <v>124</v>
      </c>
      <c r="D192" s="49"/>
      <c r="E192" s="49"/>
      <c r="F192" s="43">
        <v>200000000</v>
      </c>
      <c r="G192" s="171">
        <v>300000000</v>
      </c>
      <c r="H192" s="171">
        <v>300000000</v>
      </c>
      <c r="I192" s="114">
        <f t="shared" ref="I192:I198" si="106">H192-F192</f>
        <v>100000000</v>
      </c>
      <c r="J192" s="188">
        <f t="shared" si="104"/>
        <v>0</v>
      </c>
      <c r="K192" s="421">
        <f t="shared" si="105"/>
        <v>0</v>
      </c>
      <c r="L192" s="355">
        <v>20000000</v>
      </c>
      <c r="M192" s="357" t="s">
        <v>202</v>
      </c>
      <c r="N192" s="50"/>
      <c r="O192" s="169"/>
      <c r="P192" s="169"/>
    </row>
    <row r="193" spans="1:16" s="170" customFormat="1" ht="31.5">
      <c r="A193" s="168"/>
      <c r="B193" s="41" t="s">
        <v>147</v>
      </c>
      <c r="C193" s="49" t="s">
        <v>124</v>
      </c>
      <c r="D193" s="49"/>
      <c r="E193" s="49"/>
      <c r="F193" s="43">
        <v>400000000</v>
      </c>
      <c r="G193" s="171">
        <v>300000000</v>
      </c>
      <c r="H193" s="171">
        <v>300000000</v>
      </c>
      <c r="I193" s="114">
        <f t="shared" si="106"/>
        <v>-100000000</v>
      </c>
      <c r="J193" s="188">
        <f t="shared" si="104"/>
        <v>0</v>
      </c>
      <c r="K193" s="421">
        <f t="shared" si="105"/>
        <v>0</v>
      </c>
      <c r="L193" s="315"/>
      <c r="M193" s="334"/>
      <c r="N193" s="50"/>
      <c r="O193" s="169"/>
      <c r="P193" s="169"/>
    </row>
    <row r="194" spans="1:16" s="170" customFormat="1" ht="31.5">
      <c r="A194" s="168"/>
      <c r="B194" s="41" t="s">
        <v>148</v>
      </c>
      <c r="C194" s="49" t="s">
        <v>124</v>
      </c>
      <c r="D194" s="49"/>
      <c r="E194" s="49"/>
      <c r="F194" s="43">
        <v>200000000</v>
      </c>
      <c r="G194" s="171">
        <v>116560000</v>
      </c>
      <c r="H194" s="171">
        <v>116560000</v>
      </c>
      <c r="I194" s="114">
        <f t="shared" si="106"/>
        <v>-83440000</v>
      </c>
      <c r="J194" s="188">
        <f t="shared" si="104"/>
        <v>0</v>
      </c>
      <c r="K194" s="421">
        <f t="shared" si="105"/>
        <v>0</v>
      </c>
      <c r="L194" s="315"/>
      <c r="M194" s="334">
        <f>L191/5</f>
        <v>0</v>
      </c>
      <c r="N194" s="50"/>
      <c r="O194" s="169"/>
      <c r="P194" s="169"/>
    </row>
    <row r="195" spans="1:16" s="170" customFormat="1" ht="31.5">
      <c r="A195" s="168"/>
      <c r="B195" s="41" t="s">
        <v>149</v>
      </c>
      <c r="C195" s="49" t="s">
        <v>124</v>
      </c>
      <c r="D195" s="49"/>
      <c r="E195" s="49"/>
      <c r="F195" s="43">
        <v>200000000</v>
      </c>
      <c r="G195" s="171">
        <v>151000000</v>
      </c>
      <c r="H195" s="171">
        <v>191000000</v>
      </c>
      <c r="I195" s="114">
        <f t="shared" si="106"/>
        <v>-9000000</v>
      </c>
      <c r="J195" s="188">
        <f t="shared" si="104"/>
        <v>40000000</v>
      </c>
      <c r="K195" s="421">
        <f t="shared" si="105"/>
        <v>0.26490066225165565</v>
      </c>
      <c r="L195" s="355">
        <v>24000000</v>
      </c>
      <c r="M195" s="357" t="s">
        <v>202</v>
      </c>
      <c r="N195" s="50"/>
      <c r="O195" s="169"/>
      <c r="P195" s="169"/>
    </row>
    <row r="196" spans="1:16" s="170" customFormat="1" ht="31.5">
      <c r="A196" s="168"/>
      <c r="B196" s="41" t="s">
        <v>150</v>
      </c>
      <c r="C196" s="49" t="s">
        <v>124</v>
      </c>
      <c r="D196" s="49"/>
      <c r="E196" s="49"/>
      <c r="F196" s="43">
        <v>200000000</v>
      </c>
      <c r="G196" s="171">
        <v>200000000</v>
      </c>
      <c r="H196" s="171">
        <v>200000000</v>
      </c>
      <c r="I196" s="114">
        <f t="shared" si="106"/>
        <v>0</v>
      </c>
      <c r="J196" s="188">
        <f t="shared" si="104"/>
        <v>0</v>
      </c>
      <c r="K196" s="421">
        <f t="shared" si="105"/>
        <v>0</v>
      </c>
      <c r="L196" s="315"/>
      <c r="M196" s="334"/>
      <c r="N196" s="50"/>
      <c r="O196" s="169"/>
      <c r="P196" s="169"/>
    </row>
    <row r="197" spans="1:16" s="170" customFormat="1" ht="31.5">
      <c r="A197" s="168"/>
      <c r="B197" s="41" t="s">
        <v>151</v>
      </c>
      <c r="C197" s="49" t="s">
        <v>124</v>
      </c>
      <c r="D197" s="49"/>
      <c r="E197" s="49"/>
      <c r="F197" s="43">
        <v>200000000</v>
      </c>
      <c r="G197" s="171">
        <v>117143000</v>
      </c>
      <c r="H197" s="171">
        <v>117143000</v>
      </c>
      <c r="I197" s="114">
        <f t="shared" si="106"/>
        <v>-82857000</v>
      </c>
      <c r="J197" s="188">
        <f t="shared" si="104"/>
        <v>0</v>
      </c>
      <c r="K197" s="421">
        <f t="shared" si="105"/>
        <v>0</v>
      </c>
      <c r="L197" s="360" t="s">
        <v>203</v>
      </c>
      <c r="M197" s="361" t="s">
        <v>202</v>
      </c>
      <c r="N197" s="50"/>
      <c r="O197" s="169"/>
      <c r="P197" s="169"/>
    </row>
    <row r="198" spans="1:16" s="170" customFormat="1" ht="31.5">
      <c r="A198" s="168"/>
      <c r="B198" s="41" t="s">
        <v>152</v>
      </c>
      <c r="C198" s="49" t="s">
        <v>124</v>
      </c>
      <c r="D198" s="49"/>
      <c r="E198" s="49"/>
      <c r="F198" s="43">
        <v>200000000</v>
      </c>
      <c r="G198" s="171">
        <v>177546000</v>
      </c>
      <c r="H198" s="171">
        <v>137546000</v>
      </c>
      <c r="I198" s="114">
        <f t="shared" si="106"/>
        <v>-62454000</v>
      </c>
      <c r="J198" s="188">
        <f t="shared" si="104"/>
        <v>-40000000</v>
      </c>
      <c r="K198" s="421">
        <f t="shared" si="105"/>
        <v>-0.22529372669618014</v>
      </c>
      <c r="L198" s="315"/>
      <c r="M198" s="334"/>
      <c r="N198" s="50"/>
      <c r="O198" s="169"/>
      <c r="P198" s="169"/>
    </row>
    <row r="199" spans="1:16" s="144" customFormat="1" ht="31.5">
      <c r="A199" s="146">
        <v>32</v>
      </c>
      <c r="B199" s="220" t="s">
        <v>125</v>
      </c>
      <c r="C199" s="44" t="s">
        <v>156</v>
      </c>
      <c r="D199" s="249" t="s">
        <v>92</v>
      </c>
      <c r="E199" s="249" t="s">
        <v>92</v>
      </c>
      <c r="F199" s="226">
        <v>153000000</v>
      </c>
      <c r="G199" s="112">
        <v>230352000</v>
      </c>
      <c r="H199" s="112">
        <f>SUM(H201:H201)</f>
        <v>217112000</v>
      </c>
      <c r="I199" s="112">
        <f>SUM(I201:I201)</f>
        <v>0</v>
      </c>
      <c r="J199" s="187">
        <f>SUM(J201:J201)</f>
        <v>0</v>
      </c>
      <c r="K199" s="420">
        <f>J199/G199</f>
        <v>0</v>
      </c>
      <c r="L199" s="314"/>
      <c r="M199" s="332"/>
      <c r="N199" s="103"/>
      <c r="O199" s="143"/>
      <c r="P199" s="143"/>
    </row>
    <row r="200" spans="1:16" s="144" customFormat="1">
      <c r="A200" s="146"/>
      <c r="B200" s="220"/>
      <c r="C200" s="44" t="s">
        <v>158</v>
      </c>
      <c r="D200" s="44"/>
      <c r="E200" s="44"/>
      <c r="F200" s="227">
        <v>65000000</v>
      </c>
      <c r="G200" s="228">
        <v>0</v>
      </c>
      <c r="H200" s="127">
        <v>0</v>
      </c>
      <c r="I200" s="127"/>
      <c r="J200" s="229"/>
      <c r="K200" s="423"/>
      <c r="L200" s="314"/>
      <c r="M200" s="332"/>
      <c r="N200" s="103"/>
      <c r="O200" s="143"/>
      <c r="P200" s="143"/>
    </row>
    <row r="201" spans="1:16" s="144" customFormat="1">
      <c r="A201" s="146"/>
      <c r="B201" s="110"/>
      <c r="C201" s="44" t="s">
        <v>157</v>
      </c>
      <c r="D201" s="249" t="s">
        <v>92</v>
      </c>
      <c r="E201" s="249" t="s">
        <v>92</v>
      </c>
      <c r="F201" s="227">
        <v>217112000</v>
      </c>
      <c r="G201" s="157">
        <v>217112000</v>
      </c>
      <c r="H201" s="127">
        <v>217112000</v>
      </c>
      <c r="I201" s="114">
        <f t="shared" ref="I201" si="107">H201-F201</f>
        <v>0</v>
      </c>
      <c r="J201" s="188">
        <f t="shared" ref="J201" si="108">H201-G201</f>
        <v>0</v>
      </c>
      <c r="K201" s="421">
        <f t="shared" ref="K201" si="109">J201/G201</f>
        <v>0</v>
      </c>
      <c r="L201" s="314"/>
      <c r="M201" s="332"/>
      <c r="N201" s="103"/>
      <c r="O201" s="143"/>
      <c r="P201" s="143"/>
    </row>
    <row r="202" spans="1:16" s="144" customFormat="1" ht="47.25">
      <c r="A202" s="146">
        <v>33</v>
      </c>
      <c r="B202" s="220" t="s">
        <v>129</v>
      </c>
      <c r="C202" s="124" t="s">
        <v>130</v>
      </c>
      <c r="D202" s="251" t="s">
        <v>181</v>
      </c>
      <c r="E202" s="251" t="s">
        <v>179</v>
      </c>
      <c r="F202" s="112">
        <f>SUM(F203:F211)</f>
        <v>210000000</v>
      </c>
      <c r="G202" s="112">
        <f t="shared" ref="G202:H202" si="110">SUM(G203:G211)</f>
        <v>126750000</v>
      </c>
      <c r="H202" s="112">
        <f t="shared" si="110"/>
        <v>102007000</v>
      </c>
      <c r="I202" s="112">
        <f t="shared" ref="I202" si="111">SUM(I203:I211)</f>
        <v>-107993000</v>
      </c>
      <c r="J202" s="187">
        <f t="shared" ref="J202" si="112">SUM(J203:J211)</f>
        <v>-24743000</v>
      </c>
      <c r="K202" s="420">
        <f>J202/G202</f>
        <v>-0.19521104536489151</v>
      </c>
      <c r="L202" s="314"/>
      <c r="M202" s="343"/>
      <c r="N202" s="103"/>
      <c r="O202" s="143"/>
      <c r="P202" s="143"/>
    </row>
    <row r="203" spans="1:16" s="144" customFormat="1">
      <c r="A203" s="146"/>
      <c r="B203" s="110" t="s">
        <v>25</v>
      </c>
      <c r="C203" s="124" t="s">
        <v>131</v>
      </c>
      <c r="D203" s="124"/>
      <c r="E203" s="124"/>
      <c r="F203" s="113">
        <v>38937500</v>
      </c>
      <c r="G203" s="158">
        <v>20300000</v>
      </c>
      <c r="H203" s="113">
        <v>11557000</v>
      </c>
      <c r="I203" s="114">
        <f t="shared" ref="I203:I211" si="113">H203-F203</f>
        <v>-27380500</v>
      </c>
      <c r="J203" s="188">
        <f t="shared" ref="J203:J212" si="114">H203-G203</f>
        <v>-8743000</v>
      </c>
      <c r="K203" s="421">
        <f t="shared" ref="K203:K211" si="115">J203/G203</f>
        <v>-0.43068965517241381</v>
      </c>
      <c r="L203" s="314"/>
      <c r="M203" s="331"/>
      <c r="N203" s="100"/>
      <c r="O203" s="143"/>
      <c r="P203" s="143"/>
    </row>
    <row r="204" spans="1:16" s="170" customFormat="1">
      <c r="A204" s="168"/>
      <c r="B204" s="41" t="s">
        <v>145</v>
      </c>
      <c r="C204" s="47" t="s">
        <v>130</v>
      </c>
      <c r="D204" s="47"/>
      <c r="E204" s="47"/>
      <c r="F204" s="43">
        <v>21437500</v>
      </c>
      <c r="G204" s="171">
        <v>14500000</v>
      </c>
      <c r="H204" s="43">
        <v>12500000</v>
      </c>
      <c r="I204" s="114">
        <f t="shared" si="113"/>
        <v>-8937500</v>
      </c>
      <c r="J204" s="188">
        <f t="shared" si="114"/>
        <v>-2000000</v>
      </c>
      <c r="K204" s="421">
        <f t="shared" si="115"/>
        <v>-0.13793103448275862</v>
      </c>
      <c r="L204" s="315"/>
      <c r="M204" s="338"/>
      <c r="N204" s="38"/>
      <c r="O204" s="169"/>
      <c r="P204" s="169"/>
    </row>
    <row r="205" spans="1:16" s="170" customFormat="1">
      <c r="A205" s="168"/>
      <c r="B205" s="41" t="s">
        <v>146</v>
      </c>
      <c r="C205" s="47" t="s">
        <v>130</v>
      </c>
      <c r="D205" s="47"/>
      <c r="E205" s="47"/>
      <c r="F205" s="43">
        <v>21375000</v>
      </c>
      <c r="G205" s="171">
        <v>15550000</v>
      </c>
      <c r="H205" s="171">
        <v>13550000</v>
      </c>
      <c r="I205" s="114">
        <f t="shared" si="113"/>
        <v>-7825000</v>
      </c>
      <c r="J205" s="188">
        <f t="shared" si="114"/>
        <v>-2000000</v>
      </c>
      <c r="K205" s="421">
        <f t="shared" si="115"/>
        <v>-0.12861736334405144</v>
      </c>
      <c r="L205" s="315"/>
      <c r="M205" s="338"/>
      <c r="N205" s="38"/>
      <c r="O205" s="169"/>
      <c r="P205" s="169"/>
    </row>
    <row r="206" spans="1:16" s="170" customFormat="1">
      <c r="A206" s="168"/>
      <c r="B206" s="41" t="s">
        <v>147</v>
      </c>
      <c r="C206" s="47" t="s">
        <v>130</v>
      </c>
      <c r="D206" s="47"/>
      <c r="E206" s="47"/>
      <c r="F206" s="43">
        <v>21375000</v>
      </c>
      <c r="G206" s="171">
        <v>11650000</v>
      </c>
      <c r="H206" s="43">
        <v>9650000</v>
      </c>
      <c r="I206" s="114">
        <f t="shared" si="113"/>
        <v>-11725000</v>
      </c>
      <c r="J206" s="188">
        <f t="shared" si="114"/>
        <v>-2000000</v>
      </c>
      <c r="K206" s="421">
        <f t="shared" si="115"/>
        <v>-0.17167381974248927</v>
      </c>
      <c r="L206" s="315"/>
      <c r="M206" s="338"/>
      <c r="N206" s="38"/>
      <c r="O206" s="169"/>
      <c r="P206" s="169"/>
    </row>
    <row r="207" spans="1:16" s="170" customFormat="1">
      <c r="A207" s="168"/>
      <c r="B207" s="41" t="s">
        <v>148</v>
      </c>
      <c r="C207" s="47" t="s">
        <v>130</v>
      </c>
      <c r="D207" s="47"/>
      <c r="E207" s="47"/>
      <c r="F207" s="43">
        <v>21375000</v>
      </c>
      <c r="G207" s="171">
        <v>15500000</v>
      </c>
      <c r="H207" s="43">
        <v>13500000</v>
      </c>
      <c r="I207" s="114">
        <f t="shared" si="113"/>
        <v>-7875000</v>
      </c>
      <c r="J207" s="188">
        <f t="shared" si="114"/>
        <v>-2000000</v>
      </c>
      <c r="K207" s="421">
        <f t="shared" si="115"/>
        <v>-0.12903225806451613</v>
      </c>
      <c r="L207" s="315"/>
      <c r="M207" s="338"/>
      <c r="N207" s="38"/>
      <c r="O207" s="169"/>
      <c r="P207" s="169"/>
    </row>
    <row r="208" spans="1:16" s="170" customFormat="1">
      <c r="A208" s="168"/>
      <c r="B208" s="41" t="s">
        <v>149</v>
      </c>
      <c r="C208" s="47" t="s">
        <v>130</v>
      </c>
      <c r="D208" s="47"/>
      <c r="E208" s="47"/>
      <c r="F208" s="43">
        <v>21375000</v>
      </c>
      <c r="G208" s="171">
        <v>11700000</v>
      </c>
      <c r="H208" s="171">
        <v>9700000</v>
      </c>
      <c r="I208" s="114">
        <f t="shared" si="113"/>
        <v>-11675000</v>
      </c>
      <c r="J208" s="188">
        <f t="shared" si="114"/>
        <v>-2000000</v>
      </c>
      <c r="K208" s="421">
        <f t="shared" si="115"/>
        <v>-0.17094017094017094</v>
      </c>
      <c r="L208" s="315"/>
      <c r="M208" s="338"/>
      <c r="N208" s="38"/>
      <c r="O208" s="169"/>
      <c r="P208" s="169"/>
    </row>
    <row r="209" spans="1:18" s="170" customFormat="1">
      <c r="A209" s="168"/>
      <c r="B209" s="41" t="s">
        <v>150</v>
      </c>
      <c r="C209" s="47" t="s">
        <v>130</v>
      </c>
      <c r="D209" s="47"/>
      <c r="E209" s="47"/>
      <c r="F209" s="43">
        <v>21375000</v>
      </c>
      <c r="G209" s="171">
        <v>11475000</v>
      </c>
      <c r="H209" s="43">
        <v>9475000</v>
      </c>
      <c r="I209" s="114">
        <f t="shared" si="113"/>
        <v>-11900000</v>
      </c>
      <c r="J209" s="188">
        <f t="shared" si="114"/>
        <v>-2000000</v>
      </c>
      <c r="K209" s="421">
        <f t="shared" si="115"/>
        <v>-0.17429193899782136</v>
      </c>
      <c r="L209" s="315"/>
      <c r="M209" s="338"/>
      <c r="N209" s="38"/>
      <c r="O209" s="169"/>
      <c r="P209" s="169"/>
    </row>
    <row r="210" spans="1:18" s="170" customFormat="1">
      <c r="A210" s="168"/>
      <c r="B210" s="41" t="s">
        <v>151</v>
      </c>
      <c r="C210" s="47" t="s">
        <v>130</v>
      </c>
      <c r="D210" s="47"/>
      <c r="E210" s="47"/>
      <c r="F210" s="43">
        <v>21375000</v>
      </c>
      <c r="G210" s="171">
        <v>14500000</v>
      </c>
      <c r="H210" s="171">
        <v>12500000</v>
      </c>
      <c r="I210" s="114">
        <f t="shared" si="113"/>
        <v>-8875000</v>
      </c>
      <c r="J210" s="188">
        <f t="shared" si="114"/>
        <v>-2000000</v>
      </c>
      <c r="K210" s="421">
        <f t="shared" si="115"/>
        <v>-0.13793103448275862</v>
      </c>
      <c r="L210" s="315"/>
      <c r="M210" s="338"/>
      <c r="N210" s="38"/>
      <c r="O210" s="169"/>
      <c r="P210" s="169"/>
    </row>
    <row r="211" spans="1:18" s="170" customFormat="1" ht="16.5" thickBot="1">
      <c r="A211" s="178"/>
      <c r="B211" s="411" t="s">
        <v>152</v>
      </c>
      <c r="C211" s="53" t="s">
        <v>130</v>
      </c>
      <c r="D211" s="53"/>
      <c r="E211" s="53"/>
      <c r="F211" s="54">
        <v>21375000</v>
      </c>
      <c r="G211" s="179">
        <v>11575000</v>
      </c>
      <c r="H211" s="179">
        <v>9575000</v>
      </c>
      <c r="I211" s="180">
        <f t="shared" si="113"/>
        <v>-11800000</v>
      </c>
      <c r="J211" s="190">
        <f t="shared" si="114"/>
        <v>-2000000</v>
      </c>
      <c r="K211" s="424">
        <f t="shared" si="115"/>
        <v>-0.17278617710583152</v>
      </c>
      <c r="L211" s="412"/>
      <c r="M211" s="413"/>
      <c r="N211" s="38"/>
      <c r="O211" s="169"/>
      <c r="P211" s="169"/>
    </row>
    <row r="212" spans="1:18" s="144" customFormat="1" ht="16.5" thickTop="1">
      <c r="A212" s="159"/>
      <c r="B212" s="129"/>
      <c r="C212" s="224"/>
      <c r="D212" s="224"/>
      <c r="E212" s="224"/>
      <c r="F212" s="128"/>
      <c r="G212" s="128"/>
      <c r="H212" s="128"/>
      <c r="I212" s="130"/>
      <c r="J212" s="191"/>
      <c r="K212" s="116"/>
      <c r="L212" s="143"/>
      <c r="M212" s="109"/>
      <c r="N212" s="103"/>
      <c r="O212" s="143"/>
      <c r="P212" s="143"/>
    </row>
    <row r="213" spans="1:18">
      <c r="J213" s="377"/>
      <c r="K213" s="377"/>
      <c r="M213" s="131"/>
      <c r="N213" s="103"/>
    </row>
    <row r="214" spans="1:18" ht="15" customHeight="1">
      <c r="C214" s="160"/>
      <c r="D214" s="160"/>
      <c r="E214" s="160"/>
      <c r="J214" s="378"/>
      <c r="K214" s="378"/>
      <c r="M214" s="132"/>
      <c r="N214" s="100"/>
    </row>
    <row r="215" spans="1:18">
      <c r="M215" s="133"/>
      <c r="N215" s="134"/>
    </row>
    <row r="216" spans="1:18">
      <c r="M216" s="131"/>
      <c r="N216" s="103"/>
    </row>
    <row r="217" spans="1:18">
      <c r="M217" s="133"/>
      <c r="N217" s="161"/>
    </row>
    <row r="218" spans="1:18">
      <c r="J218" s="379"/>
      <c r="K218" s="379"/>
      <c r="M218" s="160"/>
      <c r="N218" s="162"/>
    </row>
    <row r="219" spans="1:18" s="136" customFormat="1">
      <c r="A219" s="135"/>
      <c r="B219" s="135"/>
      <c r="C219" s="135"/>
      <c r="D219" s="135"/>
      <c r="E219" s="135"/>
      <c r="F219" s="135"/>
      <c r="G219" s="135"/>
      <c r="H219" s="135"/>
      <c r="I219" s="135"/>
      <c r="J219" s="372"/>
      <c r="K219" s="372"/>
      <c r="L219" s="135"/>
      <c r="M219" s="160"/>
      <c r="N219" s="161"/>
      <c r="Q219" s="135"/>
      <c r="R219" s="135"/>
    </row>
    <row r="220" spans="1:18" s="136" customFormat="1">
      <c r="A220" s="135"/>
      <c r="B220" s="135"/>
      <c r="C220" s="135"/>
      <c r="D220" s="135"/>
      <c r="E220" s="135"/>
      <c r="F220" s="135"/>
      <c r="G220" s="135"/>
      <c r="H220" s="135"/>
      <c r="I220" s="135"/>
      <c r="J220" s="164"/>
      <c r="K220" s="135"/>
      <c r="L220" s="135"/>
      <c r="M220" s="160"/>
      <c r="N220" s="163"/>
      <c r="Q220" s="135"/>
      <c r="R220" s="135"/>
    </row>
    <row r="221" spans="1:18" s="136" customFormat="1">
      <c r="A221" s="135"/>
      <c r="B221" s="135"/>
      <c r="C221" s="135"/>
      <c r="D221" s="135"/>
      <c r="E221" s="135"/>
      <c r="F221" s="135"/>
      <c r="G221" s="135"/>
      <c r="H221" s="135"/>
      <c r="I221" s="135"/>
      <c r="J221" s="164"/>
      <c r="K221" s="135"/>
      <c r="L221" s="135"/>
      <c r="M221" s="160"/>
      <c r="N221" s="163"/>
      <c r="Q221" s="135"/>
      <c r="R221" s="135"/>
    </row>
    <row r="222" spans="1:18" s="136" customFormat="1">
      <c r="A222" s="135"/>
      <c r="B222" s="135"/>
      <c r="C222" s="135"/>
      <c r="D222" s="135"/>
      <c r="E222" s="135"/>
      <c r="F222" s="164"/>
      <c r="G222" s="164"/>
      <c r="H222" s="164"/>
      <c r="I222" s="135"/>
      <c r="J222" s="164"/>
      <c r="K222" s="135"/>
      <c r="L222" s="135"/>
      <c r="M222" s="135"/>
      <c r="N222" s="161"/>
      <c r="Q222" s="135"/>
      <c r="R222" s="135"/>
    </row>
    <row r="223" spans="1:18" s="136" customFormat="1">
      <c r="A223" s="135"/>
      <c r="B223" s="135"/>
      <c r="C223" s="135"/>
      <c r="D223" s="135"/>
      <c r="E223" s="135"/>
      <c r="F223" s="165"/>
      <c r="G223" s="165"/>
      <c r="H223" s="165"/>
      <c r="I223" s="135"/>
      <c r="J223" s="164"/>
      <c r="K223" s="135"/>
      <c r="L223" s="135"/>
      <c r="M223" s="135"/>
      <c r="N223" s="166"/>
      <c r="Q223" s="135"/>
      <c r="R223" s="135"/>
    </row>
  </sheetData>
  <autoFilter ref="A10:R211"/>
  <mergeCells count="11">
    <mergeCell ref="J219:K219"/>
    <mergeCell ref="A7:A8"/>
    <mergeCell ref="B7:B8"/>
    <mergeCell ref="C7:C8"/>
    <mergeCell ref="J213:K213"/>
    <mergeCell ref="J214:K214"/>
    <mergeCell ref="J218:K218"/>
    <mergeCell ref="F7:H7"/>
    <mergeCell ref="I7:K7"/>
    <mergeCell ref="D7:D8"/>
    <mergeCell ref="E7:E8"/>
  </mergeCells>
  <pageMargins left="0.5" right="0.5" top="0.5" bottom="0.5" header="0.3" footer="0.3"/>
  <pageSetup paperSize="9" scale="5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S213"/>
  <sheetViews>
    <sheetView zoomScale="60" zoomScaleNormal="60" workbookViewId="0">
      <selection activeCell="J13" sqref="J13"/>
    </sheetView>
  </sheetViews>
  <sheetFormatPr defaultColWidth="9" defaultRowHeight="15"/>
  <cols>
    <col min="1" max="1" width="8.140625" style="1" customWidth="1"/>
    <col min="2" max="2" width="34.85546875" style="1" customWidth="1"/>
    <col min="3" max="3" width="46.28515625" style="33" customWidth="1"/>
    <col min="4" max="4" width="14.85546875" style="33" customWidth="1"/>
    <col min="5" max="5" width="12.7109375" style="33" customWidth="1"/>
    <col min="6" max="6" width="25.85546875" style="1" customWidth="1"/>
    <col min="7" max="7" width="24.42578125" style="1" customWidth="1"/>
    <col min="8" max="8" width="35.28515625" style="3" customWidth="1"/>
    <col min="9" max="9" width="27.42578125" style="1" customWidth="1"/>
    <col min="10" max="10" width="28" style="33" customWidth="1"/>
    <col min="11" max="11" width="17" style="1" customWidth="1"/>
    <col min="12" max="12" width="15" style="1" customWidth="1"/>
    <col min="13" max="13" width="20.5703125" style="3" customWidth="1"/>
    <col min="14" max="14" width="16.28515625" style="1" customWidth="1"/>
    <col min="15" max="15" width="7" style="1" customWidth="1"/>
    <col min="16" max="16" width="21.140625" style="1" customWidth="1"/>
    <col min="17" max="17" width="24.5703125" style="2" customWidth="1"/>
    <col min="18" max="18" width="11.42578125" style="2" bestFit="1" customWidth="1"/>
    <col min="19" max="19" width="17.85546875" style="2" customWidth="1"/>
    <col min="20" max="16384" width="9" style="1"/>
  </cols>
  <sheetData>
    <row r="2" spans="1:19" ht="27.75" customHeight="1">
      <c r="A2" s="387" t="s">
        <v>14</v>
      </c>
      <c r="B2" s="387"/>
      <c r="C2" s="388"/>
      <c r="D2" s="388"/>
      <c r="E2" s="388"/>
      <c r="F2" s="387"/>
      <c r="G2" s="387"/>
      <c r="H2" s="387"/>
      <c r="I2" s="387"/>
      <c r="J2" s="388"/>
      <c r="K2" s="387"/>
      <c r="L2" s="387"/>
      <c r="M2" s="387"/>
      <c r="N2" s="35"/>
    </row>
    <row r="3" spans="1:19" ht="9" customHeight="1"/>
    <row r="4" spans="1:19">
      <c r="A4" s="387" t="s">
        <v>132</v>
      </c>
      <c r="B4" s="387"/>
      <c r="C4" s="388"/>
      <c r="D4" s="388"/>
      <c r="E4" s="388"/>
      <c r="F4" s="387"/>
      <c r="G4" s="387"/>
      <c r="H4" s="387"/>
      <c r="I4" s="387"/>
      <c r="J4" s="388"/>
      <c r="K4" s="387"/>
      <c r="L4" s="387"/>
      <c r="M4" s="387"/>
      <c r="N4" s="387"/>
    </row>
    <row r="5" spans="1:19" ht="15.75" thickBot="1">
      <c r="P5" s="11"/>
    </row>
    <row r="6" spans="1:19" ht="15.75" hidden="1" thickBot="1">
      <c r="C6" s="1"/>
      <c r="D6" s="1"/>
      <c r="E6" s="1"/>
      <c r="J6" s="1"/>
    </row>
    <row r="7" spans="1:19" s="23" customFormat="1" ht="29.65" customHeight="1" thickTop="1">
      <c r="A7" s="389" t="s">
        <v>10</v>
      </c>
      <c r="B7" s="395" t="s">
        <v>17</v>
      </c>
      <c r="C7" s="396"/>
      <c r="D7" s="396"/>
      <c r="E7" s="396"/>
      <c r="F7" s="396"/>
      <c r="G7" s="396"/>
      <c r="H7" s="397"/>
      <c r="I7" s="391" t="s">
        <v>16</v>
      </c>
      <c r="J7" s="391"/>
      <c r="K7" s="391"/>
      <c r="L7" s="392"/>
      <c r="M7" s="392"/>
      <c r="N7" s="393" t="s">
        <v>13</v>
      </c>
      <c r="P7" s="21"/>
      <c r="Q7" s="22"/>
      <c r="R7" s="24"/>
      <c r="S7" s="24"/>
    </row>
    <row r="8" spans="1:19" s="25" customFormat="1" ht="42" customHeight="1">
      <c r="A8" s="390"/>
      <c r="B8" s="398"/>
      <c r="C8" s="399"/>
      <c r="D8" s="399"/>
      <c r="E8" s="399"/>
      <c r="F8" s="399"/>
      <c r="G8" s="399"/>
      <c r="H8" s="400"/>
      <c r="I8" s="28" t="s">
        <v>15</v>
      </c>
      <c r="J8" s="371" t="s">
        <v>0</v>
      </c>
      <c r="K8" s="371" t="s">
        <v>11</v>
      </c>
      <c r="L8" s="27" t="s">
        <v>12</v>
      </c>
      <c r="M8" s="27" t="s">
        <v>37</v>
      </c>
      <c r="N8" s="394"/>
      <c r="P8" s="29"/>
      <c r="Q8" s="30"/>
      <c r="R8" s="26"/>
      <c r="S8" s="26"/>
    </row>
    <row r="9" spans="1:19" s="5" customFormat="1">
      <c r="A9" s="6">
        <v>1</v>
      </c>
      <c r="B9" s="16">
        <v>2</v>
      </c>
      <c r="C9" s="34">
        <v>4</v>
      </c>
      <c r="D9" s="34">
        <v>4</v>
      </c>
      <c r="E9" s="34">
        <v>5</v>
      </c>
      <c r="F9" s="16">
        <v>3</v>
      </c>
      <c r="G9" s="16">
        <v>7</v>
      </c>
      <c r="H9" s="16">
        <v>8</v>
      </c>
      <c r="I9" s="16">
        <v>9</v>
      </c>
      <c r="J9" s="34">
        <v>10</v>
      </c>
      <c r="K9" s="16">
        <v>11</v>
      </c>
      <c r="L9" s="16">
        <v>10</v>
      </c>
      <c r="M9" s="16">
        <v>11</v>
      </c>
      <c r="N9" s="17">
        <v>12</v>
      </c>
      <c r="P9" s="29"/>
      <c r="Q9" s="30"/>
      <c r="R9" s="4"/>
      <c r="S9" s="4"/>
    </row>
    <row r="10" spans="1:19" s="9" customFormat="1" ht="22.5" customHeight="1">
      <c r="A10" s="55"/>
      <c r="B10" s="56" t="s">
        <v>1</v>
      </c>
      <c r="C10" s="56"/>
      <c r="D10" s="56"/>
      <c r="E10" s="56"/>
      <c r="F10" s="57"/>
      <c r="G10" s="56"/>
      <c r="H10" s="60" t="e">
        <f>H11+H64+H81+H108</f>
        <v>#REF!</v>
      </c>
      <c r="I10" s="237" t="e">
        <f>F10-H10</f>
        <v>#REF!</v>
      </c>
      <c r="J10" s="237" t="e">
        <f>L11=SUM(G10-H10)</f>
        <v>#REF!</v>
      </c>
      <c r="K10" s="57"/>
      <c r="L10" s="323"/>
      <c r="M10" s="347"/>
      <c r="N10" s="58"/>
      <c r="P10" s="21"/>
      <c r="Q10" s="22"/>
      <c r="R10" s="10"/>
      <c r="S10" s="10"/>
    </row>
    <row r="11" spans="1:19" s="198" customFormat="1" ht="75">
      <c r="A11" s="200" t="s">
        <v>20</v>
      </c>
      <c r="B11" s="62" t="s">
        <v>3</v>
      </c>
      <c r="C11" s="209"/>
      <c r="D11" s="209"/>
      <c r="E11" s="209"/>
      <c r="F11" s="63" t="e">
        <f>SUM(F12+F22+F32+F42+F52+F62+F63)</f>
        <v>#VALUE!</v>
      </c>
      <c r="G11" s="232" t="e">
        <f>SUM(G12+G22+G32+G42+G52+G62+G63)</f>
        <v>#VALUE!</v>
      </c>
      <c r="H11" s="64">
        <f>H12+H22+H32+H42+H52+H62+H63</f>
        <v>1756821320</v>
      </c>
      <c r="I11" s="62" t="s">
        <v>3</v>
      </c>
      <c r="J11" s="432" t="e">
        <f>J12+J22+J32+J42+J52+J62+J63</f>
        <v>#VALUE!</v>
      </c>
      <c r="K11" s="63" t="s">
        <v>18</v>
      </c>
      <c r="L11" s="324"/>
      <c r="M11" s="348"/>
      <c r="N11" s="197"/>
      <c r="Q11" s="199"/>
      <c r="R11" s="199"/>
      <c r="S11" s="199"/>
    </row>
    <row r="12" spans="1:19" ht="270">
      <c r="A12" s="65">
        <v>1</v>
      </c>
      <c r="B12" s="66" t="s">
        <v>56</v>
      </c>
      <c r="C12" s="210" t="s">
        <v>34</v>
      </c>
      <c r="D12" s="243" t="s">
        <v>164</v>
      </c>
      <c r="E12" s="243" t="s">
        <v>164</v>
      </c>
      <c r="F12" s="68" t="s">
        <v>57</v>
      </c>
      <c r="G12" s="69" t="s">
        <v>2</v>
      </c>
      <c r="H12" s="70">
        <f>SUM(H13:H21)</f>
        <v>106980000</v>
      </c>
      <c r="I12" s="66" t="s">
        <v>56</v>
      </c>
      <c r="J12" s="210" t="s">
        <v>34</v>
      </c>
      <c r="K12" s="68" t="s">
        <v>57</v>
      </c>
      <c r="L12" s="325" t="s">
        <v>2</v>
      </c>
      <c r="M12" s="349"/>
      <c r="N12" s="31"/>
    </row>
    <row r="13" spans="1:19" ht="270">
      <c r="A13" s="65"/>
      <c r="B13" s="66" t="s">
        <v>25</v>
      </c>
      <c r="C13" s="67" t="s">
        <v>24</v>
      </c>
      <c r="D13" s="67"/>
      <c r="E13" s="67"/>
      <c r="F13" s="68">
        <v>22440000</v>
      </c>
      <c r="G13" s="69">
        <v>50420000</v>
      </c>
      <c r="H13" s="71">
        <f>'TABEL RENJA 2.3 27 JULI 2020'!H13</f>
        <v>55420000</v>
      </c>
      <c r="I13" s="66" t="s">
        <v>25</v>
      </c>
      <c r="J13" s="239">
        <f>H13-G13</f>
        <v>5000000</v>
      </c>
      <c r="K13" s="68" t="s">
        <v>57</v>
      </c>
      <c r="L13" s="325" t="s">
        <v>2</v>
      </c>
      <c r="M13" s="350"/>
      <c r="N13" s="31"/>
    </row>
    <row r="14" spans="1:19" ht="270">
      <c r="A14" s="65"/>
      <c r="B14" s="66" t="s">
        <v>26</v>
      </c>
      <c r="C14" s="67" t="s">
        <v>35</v>
      </c>
      <c r="D14" s="67"/>
      <c r="E14" s="67"/>
      <c r="F14" s="68" t="s">
        <v>57</v>
      </c>
      <c r="G14" s="69" t="s">
        <v>2</v>
      </c>
      <c r="H14" s="71">
        <v>6570000</v>
      </c>
      <c r="I14" s="66" t="s">
        <v>26</v>
      </c>
      <c r="J14" s="67" t="s">
        <v>35</v>
      </c>
      <c r="K14" s="68" t="s">
        <v>57</v>
      </c>
      <c r="L14" s="325" t="s">
        <v>2</v>
      </c>
      <c r="M14" s="350"/>
      <c r="N14" s="31"/>
    </row>
    <row r="15" spans="1:19" ht="270">
      <c r="A15" s="65"/>
      <c r="B15" s="66" t="s">
        <v>27</v>
      </c>
      <c r="C15" s="67" t="s">
        <v>35</v>
      </c>
      <c r="D15" s="67"/>
      <c r="E15" s="67"/>
      <c r="F15" s="68" t="s">
        <v>57</v>
      </c>
      <c r="G15" s="69" t="s">
        <v>2</v>
      </c>
      <c r="H15" s="71">
        <v>6570000</v>
      </c>
      <c r="I15" s="66" t="s">
        <v>27</v>
      </c>
      <c r="J15" s="67" t="s">
        <v>35</v>
      </c>
      <c r="K15" s="68" t="s">
        <v>57</v>
      </c>
      <c r="L15" s="325" t="s">
        <v>2</v>
      </c>
      <c r="M15" s="350"/>
      <c r="N15" s="31"/>
    </row>
    <row r="16" spans="1:19" ht="270">
      <c r="A16" s="65"/>
      <c r="B16" s="66" t="s">
        <v>28</v>
      </c>
      <c r="C16" s="67" t="s">
        <v>35</v>
      </c>
      <c r="D16" s="67"/>
      <c r="E16" s="67"/>
      <c r="F16" s="68" t="s">
        <v>57</v>
      </c>
      <c r="G16" s="69" t="s">
        <v>2</v>
      </c>
      <c r="H16" s="71">
        <v>5570000</v>
      </c>
      <c r="I16" s="66" t="s">
        <v>28</v>
      </c>
      <c r="J16" s="67" t="s">
        <v>35</v>
      </c>
      <c r="K16" s="68" t="s">
        <v>57</v>
      </c>
      <c r="L16" s="325"/>
      <c r="M16" s="350"/>
      <c r="N16" s="31"/>
    </row>
    <row r="17" spans="1:14" ht="270">
      <c r="A17" s="65"/>
      <c r="B17" s="66" t="s">
        <v>29</v>
      </c>
      <c r="C17" s="67" t="s">
        <v>35</v>
      </c>
      <c r="D17" s="67"/>
      <c r="E17" s="67"/>
      <c r="F17" s="68" t="s">
        <v>57</v>
      </c>
      <c r="G17" s="69" t="s">
        <v>2</v>
      </c>
      <c r="H17" s="71">
        <v>6570000</v>
      </c>
      <c r="I17" s="66" t="s">
        <v>29</v>
      </c>
      <c r="J17" s="67" t="s">
        <v>35</v>
      </c>
      <c r="K17" s="68" t="s">
        <v>57</v>
      </c>
      <c r="L17" s="325" t="s">
        <v>2</v>
      </c>
      <c r="M17" s="350">
        <f t="shared" ref="M17:M78" si="0">H17</f>
        <v>6570000</v>
      </c>
      <c r="N17" s="31"/>
    </row>
    <row r="18" spans="1:14" ht="270">
      <c r="A18" s="65"/>
      <c r="B18" s="66" t="s">
        <v>30</v>
      </c>
      <c r="C18" s="67" t="s">
        <v>35</v>
      </c>
      <c r="D18" s="67"/>
      <c r="E18" s="67"/>
      <c r="F18" s="68" t="s">
        <v>57</v>
      </c>
      <c r="G18" s="69" t="s">
        <v>2</v>
      </c>
      <c r="H18" s="71">
        <v>7070000</v>
      </c>
      <c r="I18" s="66" t="s">
        <v>30</v>
      </c>
      <c r="J18" s="67" t="s">
        <v>35</v>
      </c>
      <c r="K18" s="68" t="s">
        <v>57</v>
      </c>
      <c r="L18" s="325" t="s">
        <v>2</v>
      </c>
      <c r="M18" s="350">
        <f t="shared" si="0"/>
        <v>7070000</v>
      </c>
      <c r="N18" s="31"/>
    </row>
    <row r="19" spans="1:14" ht="270">
      <c r="A19" s="65"/>
      <c r="B19" s="66" t="s">
        <v>150</v>
      </c>
      <c r="C19" s="67" t="s">
        <v>35</v>
      </c>
      <c r="D19" s="67"/>
      <c r="E19" s="67"/>
      <c r="F19" s="68" t="s">
        <v>57</v>
      </c>
      <c r="G19" s="69" t="s">
        <v>2</v>
      </c>
      <c r="H19" s="71">
        <v>6570000</v>
      </c>
      <c r="I19" s="66" t="s">
        <v>31</v>
      </c>
      <c r="J19" s="67" t="s">
        <v>35</v>
      </c>
      <c r="K19" s="68" t="s">
        <v>57</v>
      </c>
      <c r="L19" s="325" t="s">
        <v>2</v>
      </c>
      <c r="M19" s="350">
        <f t="shared" si="0"/>
        <v>6570000</v>
      </c>
      <c r="N19" s="31"/>
    </row>
    <row r="20" spans="1:14" ht="270">
      <c r="A20" s="65"/>
      <c r="B20" s="66" t="s">
        <v>32</v>
      </c>
      <c r="C20" s="67" t="s">
        <v>35</v>
      </c>
      <c r="D20" s="67"/>
      <c r="E20" s="67"/>
      <c r="F20" s="68" t="s">
        <v>57</v>
      </c>
      <c r="G20" s="69" t="s">
        <v>2</v>
      </c>
      <c r="H20" s="71">
        <v>7070000</v>
      </c>
      <c r="I20" s="66" t="s">
        <v>32</v>
      </c>
      <c r="J20" s="67" t="s">
        <v>35</v>
      </c>
      <c r="K20" s="68" t="s">
        <v>57</v>
      </c>
      <c r="L20" s="325" t="s">
        <v>2</v>
      </c>
      <c r="M20" s="350">
        <f t="shared" si="0"/>
        <v>7070000</v>
      </c>
      <c r="N20" s="31"/>
    </row>
    <row r="21" spans="1:14" ht="270">
      <c r="A21" s="65"/>
      <c r="B21" s="66" t="s">
        <v>33</v>
      </c>
      <c r="C21" s="67" t="s">
        <v>35</v>
      </c>
      <c r="D21" s="67"/>
      <c r="E21" s="67"/>
      <c r="F21" s="68" t="s">
        <v>57</v>
      </c>
      <c r="G21" s="69" t="s">
        <v>2</v>
      </c>
      <c r="H21" s="71">
        <v>5570000</v>
      </c>
      <c r="I21" s="66" t="s">
        <v>33</v>
      </c>
      <c r="J21" s="67" t="s">
        <v>35</v>
      </c>
      <c r="K21" s="68" t="s">
        <v>57</v>
      </c>
      <c r="L21" s="325" t="s">
        <v>2</v>
      </c>
      <c r="M21" s="350">
        <f t="shared" si="0"/>
        <v>5570000</v>
      </c>
      <c r="N21" s="31"/>
    </row>
    <row r="22" spans="1:14" ht="165">
      <c r="A22" s="65">
        <v>2</v>
      </c>
      <c r="B22" s="220" t="s">
        <v>58</v>
      </c>
      <c r="C22" s="210" t="s">
        <v>36</v>
      </c>
      <c r="D22" s="245" t="s">
        <v>171</v>
      </c>
      <c r="E22" s="245" t="s">
        <v>171</v>
      </c>
      <c r="F22" s="68" t="s">
        <v>59</v>
      </c>
      <c r="G22" s="69" t="s">
        <v>2</v>
      </c>
      <c r="H22" s="70">
        <f>'TABEL RENJA 2.3 27 JULI 2020'!H22</f>
        <v>201619400</v>
      </c>
      <c r="I22" s="66" t="s">
        <v>58</v>
      </c>
      <c r="J22" s="210" t="s">
        <v>36</v>
      </c>
      <c r="K22" s="68" t="s">
        <v>59</v>
      </c>
      <c r="L22" s="325" t="s">
        <v>2</v>
      </c>
      <c r="M22" s="349">
        <f t="shared" si="0"/>
        <v>201619400</v>
      </c>
      <c r="N22" s="31"/>
    </row>
    <row r="23" spans="1:14" ht="165">
      <c r="A23" s="65"/>
      <c r="B23" s="66" t="s">
        <v>25</v>
      </c>
      <c r="C23" s="67" t="s">
        <v>24</v>
      </c>
      <c r="D23" s="67"/>
      <c r="E23" s="67"/>
      <c r="F23" s="68">
        <v>72820000</v>
      </c>
      <c r="G23" s="69">
        <v>74020000</v>
      </c>
      <c r="H23" s="71">
        <f>'TABEL RENJA 2.3 27 JULI 2020'!H23</f>
        <v>56020000</v>
      </c>
      <c r="I23" s="66" t="s">
        <v>25</v>
      </c>
      <c r="J23" s="67" t="s">
        <v>24</v>
      </c>
      <c r="K23" s="68" t="s">
        <v>59</v>
      </c>
      <c r="L23" s="325" t="s">
        <v>2</v>
      </c>
      <c r="M23" s="350">
        <f t="shared" si="0"/>
        <v>56020000</v>
      </c>
      <c r="N23" s="31"/>
    </row>
    <row r="24" spans="1:14" ht="165">
      <c r="A24" s="65"/>
      <c r="B24" s="66" t="s">
        <v>26</v>
      </c>
      <c r="C24" s="67" t="s">
        <v>35</v>
      </c>
      <c r="D24" s="67"/>
      <c r="E24" s="67"/>
      <c r="F24" s="68" t="s">
        <v>59</v>
      </c>
      <c r="G24" s="69" t="s">
        <v>2</v>
      </c>
      <c r="H24" s="71">
        <f>'TABEL RENJA 2.3 27 JULI 2020'!H24</f>
        <v>22000000</v>
      </c>
      <c r="I24" s="66" t="s">
        <v>26</v>
      </c>
      <c r="J24" s="67" t="s">
        <v>35</v>
      </c>
      <c r="K24" s="68" t="s">
        <v>59</v>
      </c>
      <c r="L24" s="325" t="s">
        <v>2</v>
      </c>
      <c r="M24" s="350">
        <f t="shared" si="0"/>
        <v>22000000</v>
      </c>
      <c r="N24" s="31"/>
    </row>
    <row r="25" spans="1:14" ht="165">
      <c r="A25" s="65"/>
      <c r="B25" s="66" t="s">
        <v>27</v>
      </c>
      <c r="C25" s="67" t="s">
        <v>35</v>
      </c>
      <c r="D25" s="67"/>
      <c r="E25" s="67"/>
      <c r="F25" s="68" t="s">
        <v>59</v>
      </c>
      <c r="G25" s="69" t="s">
        <v>2</v>
      </c>
      <c r="H25" s="71">
        <f>'TABEL RENJA 2.3 27 JULI 2020'!H25</f>
        <v>21250000</v>
      </c>
      <c r="I25" s="66" t="s">
        <v>27</v>
      </c>
      <c r="J25" s="67" t="s">
        <v>35</v>
      </c>
      <c r="K25" s="68" t="s">
        <v>59</v>
      </c>
      <c r="L25" s="325" t="s">
        <v>2</v>
      </c>
      <c r="M25" s="350">
        <f t="shared" si="0"/>
        <v>21250000</v>
      </c>
      <c r="N25" s="31"/>
    </row>
    <row r="26" spans="1:14" ht="165">
      <c r="A26" s="65"/>
      <c r="B26" s="66" t="s">
        <v>28</v>
      </c>
      <c r="C26" s="67" t="s">
        <v>35</v>
      </c>
      <c r="D26" s="67"/>
      <c r="E26" s="67"/>
      <c r="F26" s="68" t="s">
        <v>59</v>
      </c>
      <c r="G26" s="69" t="s">
        <v>2</v>
      </c>
      <c r="H26" s="71">
        <f>'TABEL RENJA 2.3 27 JULI 2020'!H26</f>
        <v>10400000</v>
      </c>
      <c r="I26" s="66" t="s">
        <v>28</v>
      </c>
      <c r="J26" s="67" t="s">
        <v>35</v>
      </c>
      <c r="K26" s="68" t="s">
        <v>59</v>
      </c>
      <c r="L26" s="325" t="s">
        <v>2</v>
      </c>
      <c r="M26" s="350">
        <f t="shared" si="0"/>
        <v>10400000</v>
      </c>
      <c r="N26" s="31"/>
    </row>
    <row r="27" spans="1:14" ht="165">
      <c r="A27" s="65"/>
      <c r="B27" s="66" t="s">
        <v>29</v>
      </c>
      <c r="C27" s="67" t="s">
        <v>35</v>
      </c>
      <c r="D27" s="67"/>
      <c r="E27" s="67"/>
      <c r="F27" s="68" t="s">
        <v>59</v>
      </c>
      <c r="G27" s="69" t="s">
        <v>2</v>
      </c>
      <c r="H27" s="71">
        <f>'TABEL RENJA 2.3 27 JULI 2020'!H27</f>
        <v>16849400</v>
      </c>
      <c r="I27" s="66" t="s">
        <v>29</v>
      </c>
      <c r="J27" s="67" t="s">
        <v>35</v>
      </c>
      <c r="K27" s="68" t="s">
        <v>59</v>
      </c>
      <c r="L27" s="325" t="s">
        <v>2</v>
      </c>
      <c r="M27" s="350">
        <f t="shared" si="0"/>
        <v>16849400</v>
      </c>
      <c r="N27" s="31"/>
    </row>
    <row r="28" spans="1:14" ht="165">
      <c r="A28" s="65"/>
      <c r="B28" s="66" t="s">
        <v>30</v>
      </c>
      <c r="C28" s="67" t="s">
        <v>35</v>
      </c>
      <c r="D28" s="67"/>
      <c r="E28" s="67"/>
      <c r="F28" s="68" t="s">
        <v>59</v>
      </c>
      <c r="G28" s="69" t="s">
        <v>2</v>
      </c>
      <c r="H28" s="71">
        <f>'TABEL RENJA 2.3 27 JULI 2020'!H28</f>
        <v>19400000</v>
      </c>
      <c r="I28" s="66" t="s">
        <v>30</v>
      </c>
      <c r="J28" s="67" t="s">
        <v>35</v>
      </c>
      <c r="K28" s="68" t="s">
        <v>59</v>
      </c>
      <c r="L28" s="325" t="s">
        <v>2</v>
      </c>
      <c r="M28" s="350">
        <f t="shared" si="0"/>
        <v>19400000</v>
      </c>
      <c r="N28" s="31"/>
    </row>
    <row r="29" spans="1:14" ht="165">
      <c r="A29" s="65"/>
      <c r="B29" s="66" t="s">
        <v>31</v>
      </c>
      <c r="C29" s="67" t="s">
        <v>35</v>
      </c>
      <c r="D29" s="67"/>
      <c r="E29" s="67"/>
      <c r="F29" s="68" t="s">
        <v>59</v>
      </c>
      <c r="G29" s="69" t="s">
        <v>2</v>
      </c>
      <c r="H29" s="71">
        <f>'TABEL RENJA 2.3 27 JULI 2020'!H29</f>
        <v>16700000</v>
      </c>
      <c r="I29" s="66" t="s">
        <v>31</v>
      </c>
      <c r="J29" s="67" t="s">
        <v>35</v>
      </c>
      <c r="K29" s="68" t="s">
        <v>59</v>
      </c>
      <c r="L29" s="325" t="s">
        <v>2</v>
      </c>
      <c r="M29" s="350">
        <f t="shared" si="0"/>
        <v>16700000</v>
      </c>
      <c r="N29" s="31"/>
    </row>
    <row r="30" spans="1:14" ht="165">
      <c r="A30" s="65"/>
      <c r="B30" s="66" t="s">
        <v>32</v>
      </c>
      <c r="C30" s="67" t="s">
        <v>35</v>
      </c>
      <c r="D30" s="67"/>
      <c r="E30" s="67"/>
      <c r="F30" s="68" t="s">
        <v>59</v>
      </c>
      <c r="G30" s="69" t="s">
        <v>2</v>
      </c>
      <c r="H30" s="71">
        <f>'TABEL RENJA 2.3 27 JULI 2020'!H30</f>
        <v>20250000</v>
      </c>
      <c r="I30" s="66" t="s">
        <v>32</v>
      </c>
      <c r="J30" s="67" t="s">
        <v>35</v>
      </c>
      <c r="K30" s="68" t="s">
        <v>59</v>
      </c>
      <c r="L30" s="325" t="s">
        <v>2</v>
      </c>
      <c r="M30" s="350">
        <f t="shared" si="0"/>
        <v>20250000</v>
      </c>
      <c r="N30" s="31"/>
    </row>
    <row r="31" spans="1:14" ht="165">
      <c r="A31" s="65"/>
      <c r="B31" s="66" t="s">
        <v>33</v>
      </c>
      <c r="C31" s="67" t="s">
        <v>35</v>
      </c>
      <c r="D31" s="67"/>
      <c r="E31" s="67"/>
      <c r="F31" s="68" t="s">
        <v>59</v>
      </c>
      <c r="G31" s="69" t="s">
        <v>2</v>
      </c>
      <c r="H31" s="71">
        <f>'TABEL RENJA 2.3 27 JULI 2020'!H31</f>
        <v>18750000</v>
      </c>
      <c r="I31" s="66" t="s">
        <v>33</v>
      </c>
      <c r="J31" s="67" t="s">
        <v>35</v>
      </c>
      <c r="K31" s="68" t="s">
        <v>59</v>
      </c>
      <c r="L31" s="325"/>
      <c r="M31" s="350">
        <f t="shared" si="0"/>
        <v>18750000</v>
      </c>
      <c r="N31" s="31"/>
    </row>
    <row r="32" spans="1:14" ht="60">
      <c r="A32" s="65">
        <v>3</v>
      </c>
      <c r="B32" s="66" t="s">
        <v>4</v>
      </c>
      <c r="C32" s="241" t="s">
        <v>36</v>
      </c>
      <c r="D32" s="241" t="s">
        <v>165</v>
      </c>
      <c r="E32" s="241" t="s">
        <v>165</v>
      </c>
      <c r="F32" s="68" t="s">
        <v>60</v>
      </c>
      <c r="G32" s="69">
        <f>SUM(G33:G41)</f>
        <v>323956000</v>
      </c>
      <c r="H32" s="70">
        <f>'TABEL RENJA 2.3 27 JULI 2020'!H32</f>
        <v>227180000</v>
      </c>
      <c r="I32" s="66" t="s">
        <v>4</v>
      </c>
      <c r="J32" s="210" t="s">
        <v>36</v>
      </c>
      <c r="K32" s="68" t="s">
        <v>60</v>
      </c>
      <c r="L32" s="325" t="s">
        <v>2</v>
      </c>
      <c r="M32" s="349">
        <f t="shared" si="0"/>
        <v>227180000</v>
      </c>
      <c r="N32" s="31"/>
    </row>
    <row r="33" spans="1:14" ht="105">
      <c r="A33" s="65"/>
      <c r="B33" s="66" t="s">
        <v>25</v>
      </c>
      <c r="C33" s="67" t="s">
        <v>24</v>
      </c>
      <c r="D33" s="67"/>
      <c r="E33" s="67"/>
      <c r="F33" s="68" t="s">
        <v>61</v>
      </c>
      <c r="G33" s="69">
        <v>176756000</v>
      </c>
      <c r="H33" s="71">
        <v>159980000</v>
      </c>
      <c r="I33" s="66" t="s">
        <v>25</v>
      </c>
      <c r="J33" s="67" t="s">
        <v>24</v>
      </c>
      <c r="K33" s="68" t="s">
        <v>61</v>
      </c>
      <c r="L33" s="325" t="s">
        <v>2</v>
      </c>
      <c r="M33" s="350">
        <f t="shared" si="0"/>
        <v>159980000</v>
      </c>
      <c r="N33" s="31"/>
    </row>
    <row r="34" spans="1:14" ht="60">
      <c r="A34" s="65"/>
      <c r="B34" s="66" t="s">
        <v>26</v>
      </c>
      <c r="C34" s="67" t="s">
        <v>35</v>
      </c>
      <c r="D34" s="67"/>
      <c r="E34" s="67"/>
      <c r="F34" s="68" t="s">
        <v>60</v>
      </c>
      <c r="G34" s="69">
        <v>18440000</v>
      </c>
      <c r="H34" s="71">
        <f>'TABEL RENJA 2.3 27 JULI 2020'!H34</f>
        <v>8440000</v>
      </c>
      <c r="I34" s="66" t="s">
        <v>26</v>
      </c>
      <c r="J34" s="67" t="s">
        <v>35</v>
      </c>
      <c r="K34" s="68" t="s">
        <v>60</v>
      </c>
      <c r="L34" s="325" t="s">
        <v>2</v>
      </c>
      <c r="M34" s="350">
        <f t="shared" si="0"/>
        <v>8440000</v>
      </c>
      <c r="N34" s="31"/>
    </row>
    <row r="35" spans="1:14" ht="60">
      <c r="A35" s="65"/>
      <c r="B35" s="66" t="s">
        <v>27</v>
      </c>
      <c r="C35" s="67" t="s">
        <v>35</v>
      </c>
      <c r="D35" s="67"/>
      <c r="E35" s="67"/>
      <c r="F35" s="68" t="s">
        <v>60</v>
      </c>
      <c r="G35" s="69">
        <v>18840000</v>
      </c>
      <c r="H35" s="71">
        <f>'TABEL RENJA 2.3 27 JULI 2020'!H35</f>
        <v>8840000</v>
      </c>
      <c r="I35" s="66" t="s">
        <v>27</v>
      </c>
      <c r="J35" s="67" t="s">
        <v>35</v>
      </c>
      <c r="K35" s="68" t="s">
        <v>60</v>
      </c>
      <c r="L35" s="325" t="s">
        <v>2</v>
      </c>
      <c r="M35" s="350">
        <f t="shared" si="0"/>
        <v>8840000</v>
      </c>
      <c r="N35" s="31"/>
    </row>
    <row r="36" spans="1:14" ht="60">
      <c r="A36" s="65"/>
      <c r="B36" s="66" t="s">
        <v>28</v>
      </c>
      <c r="C36" s="67" t="s">
        <v>35</v>
      </c>
      <c r="D36" s="67"/>
      <c r="E36" s="67"/>
      <c r="F36" s="68" t="s">
        <v>60</v>
      </c>
      <c r="G36" s="69">
        <v>19180000</v>
      </c>
      <c r="H36" s="71">
        <v>9180000</v>
      </c>
      <c r="I36" s="66" t="s">
        <v>28</v>
      </c>
      <c r="J36" s="67" t="s">
        <v>35</v>
      </c>
      <c r="K36" s="68" t="s">
        <v>60</v>
      </c>
      <c r="L36" s="325" t="s">
        <v>2</v>
      </c>
      <c r="M36" s="350">
        <f t="shared" si="0"/>
        <v>9180000</v>
      </c>
      <c r="N36" s="31"/>
    </row>
    <row r="37" spans="1:14" ht="60">
      <c r="A37" s="65"/>
      <c r="B37" s="66" t="s">
        <v>29</v>
      </c>
      <c r="C37" s="67" t="s">
        <v>35</v>
      </c>
      <c r="D37" s="67"/>
      <c r="E37" s="67"/>
      <c r="F37" s="68" t="s">
        <v>60</v>
      </c>
      <c r="G37" s="69">
        <v>18940000</v>
      </c>
      <c r="H37" s="71">
        <v>8940000</v>
      </c>
      <c r="I37" s="66" t="s">
        <v>29</v>
      </c>
      <c r="J37" s="67" t="s">
        <v>35</v>
      </c>
      <c r="K37" s="68" t="s">
        <v>60</v>
      </c>
      <c r="L37" s="325" t="s">
        <v>2</v>
      </c>
      <c r="M37" s="350">
        <f t="shared" si="0"/>
        <v>8940000</v>
      </c>
      <c r="N37" s="31"/>
    </row>
    <row r="38" spans="1:14" ht="60">
      <c r="A38" s="65"/>
      <c r="B38" s="66" t="s">
        <v>30</v>
      </c>
      <c r="C38" s="67" t="s">
        <v>35</v>
      </c>
      <c r="D38" s="67"/>
      <c r="E38" s="67"/>
      <c r="F38" s="68" t="s">
        <v>60</v>
      </c>
      <c r="G38" s="69">
        <v>16680000</v>
      </c>
      <c r="H38" s="71">
        <f>'TABEL RENJA 2.3 27 JULI 2020'!H38</f>
        <v>6680000</v>
      </c>
      <c r="I38" s="66" t="s">
        <v>30</v>
      </c>
      <c r="J38" s="67" t="s">
        <v>35</v>
      </c>
      <c r="K38" s="68" t="s">
        <v>60</v>
      </c>
      <c r="L38" s="325" t="s">
        <v>2</v>
      </c>
      <c r="M38" s="350">
        <f t="shared" si="0"/>
        <v>6680000</v>
      </c>
      <c r="N38" s="31"/>
    </row>
    <row r="39" spans="1:14" ht="60">
      <c r="A39" s="65"/>
      <c r="B39" s="66" t="s">
        <v>31</v>
      </c>
      <c r="C39" s="67" t="s">
        <v>35</v>
      </c>
      <c r="D39" s="67"/>
      <c r="E39" s="67"/>
      <c r="F39" s="68" t="s">
        <v>60</v>
      </c>
      <c r="G39" s="69">
        <v>18040000</v>
      </c>
      <c r="H39" s="71">
        <f>'TABEL RENJA 2.3 27 JULI 2020'!H39</f>
        <v>8040000</v>
      </c>
      <c r="I39" s="66" t="s">
        <v>31</v>
      </c>
      <c r="J39" s="67" t="s">
        <v>35</v>
      </c>
      <c r="K39" s="68" t="s">
        <v>60</v>
      </c>
      <c r="L39" s="325" t="s">
        <v>2</v>
      </c>
      <c r="M39" s="350">
        <f t="shared" si="0"/>
        <v>8040000</v>
      </c>
      <c r="N39" s="31"/>
    </row>
    <row r="40" spans="1:14" ht="60">
      <c r="A40" s="65"/>
      <c r="B40" s="66" t="s">
        <v>32</v>
      </c>
      <c r="C40" s="67" t="s">
        <v>35</v>
      </c>
      <c r="D40" s="67"/>
      <c r="E40" s="67"/>
      <c r="F40" s="68" t="s">
        <v>60</v>
      </c>
      <c r="G40" s="69">
        <v>19040000</v>
      </c>
      <c r="H40" s="71">
        <f>'TABEL RENJA 2.3 27 JULI 2020'!H40</f>
        <v>9040000</v>
      </c>
      <c r="I40" s="66" t="s">
        <v>32</v>
      </c>
      <c r="J40" s="67" t="s">
        <v>35</v>
      </c>
      <c r="K40" s="68" t="s">
        <v>60</v>
      </c>
      <c r="L40" s="325" t="s">
        <v>2</v>
      </c>
      <c r="M40" s="350">
        <f t="shared" si="0"/>
        <v>9040000</v>
      </c>
      <c r="N40" s="31"/>
    </row>
    <row r="41" spans="1:14" ht="60">
      <c r="A41" s="65"/>
      <c r="B41" s="66" t="s">
        <v>33</v>
      </c>
      <c r="C41" s="67" t="s">
        <v>35</v>
      </c>
      <c r="D41" s="67"/>
      <c r="E41" s="67"/>
      <c r="F41" s="68" t="s">
        <v>60</v>
      </c>
      <c r="G41" s="69">
        <v>18040000</v>
      </c>
      <c r="H41" s="71">
        <f>'TABEL RENJA 2.3 27 JULI 2020'!H41</f>
        <v>8040000</v>
      </c>
      <c r="I41" s="66" t="s">
        <v>33</v>
      </c>
      <c r="J41" s="67" t="s">
        <v>35</v>
      </c>
      <c r="K41" s="68" t="s">
        <v>60</v>
      </c>
      <c r="L41" s="325" t="s">
        <v>2</v>
      </c>
      <c r="M41" s="350">
        <f t="shared" si="0"/>
        <v>8040000</v>
      </c>
      <c r="N41" s="31"/>
    </row>
    <row r="42" spans="1:14" ht="120">
      <c r="A42" s="65">
        <v>4</v>
      </c>
      <c r="B42" s="66" t="s">
        <v>5</v>
      </c>
      <c r="C42" s="210" t="s">
        <v>36</v>
      </c>
      <c r="D42" s="247" t="s">
        <v>166</v>
      </c>
      <c r="E42" s="247" t="s">
        <v>166</v>
      </c>
      <c r="F42" s="68" t="s">
        <v>62</v>
      </c>
      <c r="G42" s="69" t="s">
        <v>2</v>
      </c>
      <c r="H42" s="70">
        <f>'TABEL RENJA 2.3 27 JULI 2020'!H42</f>
        <v>653330000</v>
      </c>
      <c r="I42" s="66" t="s">
        <v>5</v>
      </c>
      <c r="J42" s="210" t="s">
        <v>36</v>
      </c>
      <c r="K42" s="68" t="s">
        <v>62</v>
      </c>
      <c r="L42" s="325" t="s">
        <v>2</v>
      </c>
      <c r="M42" s="349">
        <f t="shared" si="0"/>
        <v>653330000</v>
      </c>
      <c r="N42" s="31"/>
    </row>
    <row r="43" spans="1:14" ht="120">
      <c r="A43" s="65"/>
      <c r="B43" s="66" t="s">
        <v>25</v>
      </c>
      <c r="C43" s="67" t="s">
        <v>24</v>
      </c>
      <c r="D43" s="67"/>
      <c r="E43" s="67"/>
      <c r="F43" s="68">
        <v>192435000</v>
      </c>
      <c r="G43" s="69">
        <v>128900000</v>
      </c>
      <c r="H43" s="71">
        <f>'TABEL RENJA 2.3 27 JULI 2020'!H43</f>
        <v>134170000</v>
      </c>
      <c r="I43" s="66" t="s">
        <v>25</v>
      </c>
      <c r="J43" s="67" t="s">
        <v>24</v>
      </c>
      <c r="K43" s="68" t="s">
        <v>62</v>
      </c>
      <c r="L43" s="325" t="s">
        <v>2</v>
      </c>
      <c r="M43" s="350">
        <f t="shared" si="0"/>
        <v>134170000</v>
      </c>
      <c r="N43" s="31"/>
    </row>
    <row r="44" spans="1:14" ht="120">
      <c r="A44" s="65"/>
      <c r="B44" s="66" t="s">
        <v>26</v>
      </c>
      <c r="C44" s="67" t="s">
        <v>35</v>
      </c>
      <c r="D44" s="67"/>
      <c r="E44" s="67"/>
      <c r="F44" s="68" t="s">
        <v>62</v>
      </c>
      <c r="G44" s="69">
        <v>64500000</v>
      </c>
      <c r="H44" s="71">
        <f>'TABEL RENJA 2.3 27 JULI 2020'!H44</f>
        <v>59580000</v>
      </c>
      <c r="I44" s="66" t="s">
        <v>26</v>
      </c>
      <c r="J44" s="67" t="s">
        <v>35</v>
      </c>
      <c r="K44" s="68" t="s">
        <v>62</v>
      </c>
      <c r="L44" s="325" t="s">
        <v>2</v>
      </c>
      <c r="M44" s="350">
        <f t="shared" si="0"/>
        <v>59580000</v>
      </c>
      <c r="N44" s="31"/>
    </row>
    <row r="45" spans="1:14" ht="120">
      <c r="A45" s="65"/>
      <c r="B45" s="66" t="s">
        <v>27</v>
      </c>
      <c r="C45" s="67" t="s">
        <v>35</v>
      </c>
      <c r="D45" s="67"/>
      <c r="E45" s="67"/>
      <c r="F45" s="68" t="s">
        <v>62</v>
      </c>
      <c r="G45" s="69">
        <v>70300000</v>
      </c>
      <c r="H45" s="71">
        <f>'TABEL RENJA 2.3 27 JULI 2020'!H45</f>
        <v>67060000</v>
      </c>
      <c r="I45" s="66" t="s">
        <v>27</v>
      </c>
      <c r="J45" s="67" t="s">
        <v>35</v>
      </c>
      <c r="K45" s="68" t="s">
        <v>62</v>
      </c>
      <c r="L45" s="325" t="s">
        <v>2</v>
      </c>
      <c r="M45" s="350">
        <f t="shared" si="0"/>
        <v>67060000</v>
      </c>
      <c r="N45" s="31"/>
    </row>
    <row r="46" spans="1:14" ht="120">
      <c r="A46" s="65"/>
      <c r="B46" s="66" t="s">
        <v>28</v>
      </c>
      <c r="C46" s="67" t="s">
        <v>35</v>
      </c>
      <c r="D46" s="67"/>
      <c r="E46" s="67"/>
      <c r="F46" s="68" t="s">
        <v>62</v>
      </c>
      <c r="G46" s="69">
        <v>70860000</v>
      </c>
      <c r="H46" s="71">
        <v>41620000</v>
      </c>
      <c r="I46" s="66" t="s">
        <v>28</v>
      </c>
      <c r="J46" s="67" t="s">
        <v>35</v>
      </c>
      <c r="K46" s="68" t="s">
        <v>62</v>
      </c>
      <c r="L46" s="325" t="s">
        <v>2</v>
      </c>
      <c r="M46" s="350">
        <f t="shared" si="0"/>
        <v>41620000</v>
      </c>
      <c r="N46" s="31"/>
    </row>
    <row r="47" spans="1:14" ht="120">
      <c r="A47" s="65"/>
      <c r="B47" s="66" t="s">
        <v>29</v>
      </c>
      <c r="C47" s="67" t="s">
        <v>35</v>
      </c>
      <c r="D47" s="67"/>
      <c r="E47" s="67"/>
      <c r="F47" s="68" t="s">
        <v>62</v>
      </c>
      <c r="G47" s="69">
        <v>70600000</v>
      </c>
      <c r="H47" s="71">
        <f>'TABEL RENJA 2.3 27 JULI 2020'!H47</f>
        <v>66580000</v>
      </c>
      <c r="I47" s="66" t="s">
        <v>29</v>
      </c>
      <c r="J47" s="67" t="s">
        <v>35</v>
      </c>
      <c r="K47" s="68" t="s">
        <v>62</v>
      </c>
      <c r="L47" s="325" t="s">
        <v>2</v>
      </c>
      <c r="M47" s="350">
        <f t="shared" si="0"/>
        <v>66580000</v>
      </c>
      <c r="N47" s="31"/>
    </row>
    <row r="48" spans="1:14" ht="120">
      <c r="A48" s="65"/>
      <c r="B48" s="66" t="s">
        <v>30</v>
      </c>
      <c r="C48" s="67" t="s">
        <v>35</v>
      </c>
      <c r="D48" s="67"/>
      <c r="E48" s="67"/>
      <c r="F48" s="68" t="s">
        <v>62</v>
      </c>
      <c r="G48" s="69">
        <v>73350000</v>
      </c>
      <c r="H48" s="71">
        <f>'TABEL RENJA 2.3 27 JULI 2020'!H48</f>
        <v>81700000</v>
      </c>
      <c r="I48" s="66" t="s">
        <v>30</v>
      </c>
      <c r="J48" s="67" t="s">
        <v>35</v>
      </c>
      <c r="K48" s="68" t="s">
        <v>62</v>
      </c>
      <c r="L48" s="325" t="s">
        <v>2</v>
      </c>
      <c r="M48" s="350">
        <f t="shared" si="0"/>
        <v>81700000</v>
      </c>
      <c r="N48" s="31"/>
    </row>
    <row r="49" spans="1:19" ht="120">
      <c r="A49" s="65"/>
      <c r="B49" s="66" t="s">
        <v>31</v>
      </c>
      <c r="C49" s="67" t="s">
        <v>35</v>
      </c>
      <c r="D49" s="67"/>
      <c r="E49" s="67"/>
      <c r="F49" s="68" t="s">
        <v>62</v>
      </c>
      <c r="G49" s="69">
        <v>71100000</v>
      </c>
      <c r="H49" s="71">
        <f>'TABEL RENJA 2.3 27 JULI 2020'!H49</f>
        <v>67060000</v>
      </c>
      <c r="I49" s="66" t="s">
        <v>31</v>
      </c>
      <c r="J49" s="67" t="s">
        <v>35</v>
      </c>
      <c r="K49" s="68" t="s">
        <v>62</v>
      </c>
      <c r="L49" s="325" t="s">
        <v>2</v>
      </c>
      <c r="M49" s="350">
        <f t="shared" si="0"/>
        <v>67060000</v>
      </c>
      <c r="N49" s="31"/>
    </row>
    <row r="50" spans="1:19" ht="120">
      <c r="A50" s="65"/>
      <c r="B50" s="66" t="s">
        <v>32</v>
      </c>
      <c r="C50" s="67" t="s">
        <v>35</v>
      </c>
      <c r="D50" s="67"/>
      <c r="E50" s="67"/>
      <c r="F50" s="68" t="s">
        <v>62</v>
      </c>
      <c r="G50" s="69">
        <v>73350000</v>
      </c>
      <c r="H50" s="71">
        <f>'TABEL RENJA 2.3 27 JULI 2020'!H50</f>
        <v>68500000</v>
      </c>
      <c r="I50" s="66" t="s">
        <v>32</v>
      </c>
      <c r="J50" s="67" t="s">
        <v>35</v>
      </c>
      <c r="K50" s="68" t="s">
        <v>62</v>
      </c>
      <c r="L50" s="325" t="s">
        <v>2</v>
      </c>
      <c r="M50" s="350">
        <f t="shared" si="0"/>
        <v>68500000</v>
      </c>
      <c r="N50" s="31"/>
    </row>
    <row r="51" spans="1:19" ht="120">
      <c r="A51" s="65"/>
      <c r="B51" s="66" t="s">
        <v>33</v>
      </c>
      <c r="C51" s="67" t="s">
        <v>35</v>
      </c>
      <c r="D51" s="67"/>
      <c r="E51" s="67"/>
      <c r="F51" s="68" t="s">
        <v>62</v>
      </c>
      <c r="G51" s="69">
        <v>71100000</v>
      </c>
      <c r="H51" s="71">
        <f>'TABEL RENJA 2.3 27 JULI 2020'!H51</f>
        <v>67060000</v>
      </c>
      <c r="I51" s="66" t="s">
        <v>33</v>
      </c>
      <c r="J51" s="67" t="s">
        <v>35</v>
      </c>
      <c r="K51" s="68" t="s">
        <v>62</v>
      </c>
      <c r="L51" s="325" t="s">
        <v>2</v>
      </c>
      <c r="M51" s="350">
        <f t="shared" si="0"/>
        <v>67060000</v>
      </c>
      <c r="N51" s="31"/>
    </row>
    <row r="52" spans="1:19" ht="135">
      <c r="A52" s="65">
        <v>5</v>
      </c>
      <c r="B52" s="66" t="s">
        <v>6</v>
      </c>
      <c r="C52" s="210" t="s">
        <v>36</v>
      </c>
      <c r="D52" s="277" t="s">
        <v>167</v>
      </c>
      <c r="E52" s="277" t="s">
        <v>168</v>
      </c>
      <c r="F52" s="68" t="e">
        <f>SUM(F53+F54+F55+F56+F57+F58+F59+F60+F61)</f>
        <v>#VALUE!</v>
      </c>
      <c r="G52" s="69" t="s">
        <v>2</v>
      </c>
      <c r="H52" s="70">
        <f>'TABEL RENJA 2.3 27 JULI 2020'!H52</f>
        <v>91224000</v>
      </c>
      <c r="I52" s="66" t="s">
        <v>6</v>
      </c>
      <c r="J52" s="210" t="s">
        <v>36</v>
      </c>
      <c r="K52" s="68" t="s">
        <v>63</v>
      </c>
      <c r="L52" s="325" t="s">
        <v>2</v>
      </c>
      <c r="M52" s="349">
        <f t="shared" si="0"/>
        <v>91224000</v>
      </c>
      <c r="N52" s="31"/>
    </row>
    <row r="53" spans="1:19" ht="135">
      <c r="A53" s="65"/>
      <c r="B53" s="66" t="s">
        <v>25</v>
      </c>
      <c r="C53" s="67" t="s">
        <v>24</v>
      </c>
      <c r="D53" s="67"/>
      <c r="E53" s="67"/>
      <c r="F53" s="68">
        <v>81050500</v>
      </c>
      <c r="G53" s="69">
        <v>63862500</v>
      </c>
      <c r="H53" s="71">
        <f>'TABEL RENJA 2.3 27 JULI 2020'!H53</f>
        <v>32600000</v>
      </c>
      <c r="I53" s="66" t="s">
        <v>25</v>
      </c>
      <c r="J53" s="67" t="s">
        <v>24</v>
      </c>
      <c r="K53" s="68" t="s">
        <v>63</v>
      </c>
      <c r="L53" s="325" t="s">
        <v>2</v>
      </c>
      <c r="M53" s="350">
        <f t="shared" si="0"/>
        <v>32600000</v>
      </c>
      <c r="N53" s="31"/>
    </row>
    <row r="54" spans="1:19" ht="135">
      <c r="A54" s="65"/>
      <c r="B54" s="66" t="s">
        <v>26</v>
      </c>
      <c r="C54" s="67" t="s">
        <v>35</v>
      </c>
      <c r="D54" s="67"/>
      <c r="E54" s="67"/>
      <c r="F54" s="68" t="s">
        <v>63</v>
      </c>
      <c r="G54" s="69">
        <v>24664000</v>
      </c>
      <c r="H54" s="71">
        <f>'TABEL RENJA 2.3 27 JULI 2020'!H54</f>
        <v>6664000</v>
      </c>
      <c r="I54" s="66" t="s">
        <v>26</v>
      </c>
      <c r="J54" s="67" t="s">
        <v>35</v>
      </c>
      <c r="K54" s="68" t="s">
        <v>63</v>
      </c>
      <c r="L54" s="325" t="s">
        <v>2</v>
      </c>
      <c r="M54" s="350">
        <f t="shared" si="0"/>
        <v>6664000</v>
      </c>
      <c r="N54" s="31"/>
    </row>
    <row r="55" spans="1:19" ht="135">
      <c r="A55" s="65"/>
      <c r="B55" s="66" t="s">
        <v>27</v>
      </c>
      <c r="C55" s="67" t="s">
        <v>35</v>
      </c>
      <c r="D55" s="67"/>
      <c r="E55" s="67"/>
      <c r="F55" s="68" t="s">
        <v>63</v>
      </c>
      <c r="G55" s="69">
        <v>25030000</v>
      </c>
      <c r="H55" s="71">
        <f>'TABEL RENJA 2.3 27 JULI 2020'!H55</f>
        <v>7030000</v>
      </c>
      <c r="I55" s="66" t="s">
        <v>27</v>
      </c>
      <c r="J55" s="67" t="s">
        <v>35</v>
      </c>
      <c r="K55" s="68" t="s">
        <v>63</v>
      </c>
      <c r="L55" s="325" t="s">
        <v>2</v>
      </c>
      <c r="M55" s="350">
        <f t="shared" si="0"/>
        <v>7030000</v>
      </c>
      <c r="N55" s="31"/>
    </row>
    <row r="56" spans="1:19" ht="135">
      <c r="A56" s="65"/>
      <c r="B56" s="66" t="s">
        <v>28</v>
      </c>
      <c r="C56" s="67" t="s">
        <v>35</v>
      </c>
      <c r="D56" s="67"/>
      <c r="E56" s="67"/>
      <c r="F56" s="68" t="s">
        <v>63</v>
      </c>
      <c r="G56" s="69">
        <v>25144000</v>
      </c>
      <c r="H56" s="71">
        <f>'TABEL RENJA 2.3 27 JULI 2020'!H56</f>
        <v>8144000</v>
      </c>
      <c r="I56" s="66" t="s">
        <v>28</v>
      </c>
      <c r="J56" s="67" t="s">
        <v>35</v>
      </c>
      <c r="K56" s="68" t="s">
        <v>63</v>
      </c>
      <c r="L56" s="325" t="s">
        <v>2</v>
      </c>
      <c r="M56" s="350">
        <f t="shared" si="0"/>
        <v>8144000</v>
      </c>
      <c r="N56" s="31"/>
    </row>
    <row r="57" spans="1:19" ht="135">
      <c r="A57" s="65"/>
      <c r="B57" s="66" t="s">
        <v>29</v>
      </c>
      <c r="C57" s="67" t="s">
        <v>35</v>
      </c>
      <c r="D57" s="67"/>
      <c r="E57" s="67"/>
      <c r="F57" s="68" t="s">
        <v>63</v>
      </c>
      <c r="G57" s="69">
        <v>25486000</v>
      </c>
      <c r="H57" s="71">
        <f>'TABEL RENJA 2.3 27 JULI 2020'!H57</f>
        <v>7486000</v>
      </c>
      <c r="I57" s="66" t="s">
        <v>29</v>
      </c>
      <c r="J57" s="67" t="s">
        <v>35</v>
      </c>
      <c r="K57" s="68" t="s">
        <v>63</v>
      </c>
      <c r="L57" s="325" t="s">
        <v>2</v>
      </c>
      <c r="M57" s="350">
        <f t="shared" si="0"/>
        <v>7486000</v>
      </c>
      <c r="N57" s="31"/>
    </row>
    <row r="58" spans="1:19" ht="135">
      <c r="A58" s="65"/>
      <c r="B58" s="66" t="s">
        <v>30</v>
      </c>
      <c r="C58" s="67" t="s">
        <v>35</v>
      </c>
      <c r="D58" s="67"/>
      <c r="E58" s="67"/>
      <c r="F58" s="68" t="s">
        <v>63</v>
      </c>
      <c r="G58" s="69">
        <v>25600000</v>
      </c>
      <c r="H58" s="71">
        <f>'TABEL RENJA 2.3 27 JULI 2020'!H58</f>
        <v>7600000</v>
      </c>
      <c r="I58" s="66" t="s">
        <v>30</v>
      </c>
      <c r="J58" s="67" t="s">
        <v>35</v>
      </c>
      <c r="K58" s="68" t="s">
        <v>63</v>
      </c>
      <c r="L58" s="325" t="s">
        <v>2</v>
      </c>
      <c r="M58" s="350">
        <f t="shared" si="0"/>
        <v>7600000</v>
      </c>
      <c r="N58" s="31"/>
    </row>
    <row r="59" spans="1:19" ht="135">
      <c r="A59" s="65"/>
      <c r="B59" s="66" t="s">
        <v>31</v>
      </c>
      <c r="C59" s="67" t="s">
        <v>35</v>
      </c>
      <c r="D59" s="67"/>
      <c r="E59" s="67"/>
      <c r="F59" s="68" t="s">
        <v>63</v>
      </c>
      <c r="G59" s="69">
        <v>25600000</v>
      </c>
      <c r="H59" s="71">
        <f>'TABEL RENJA 2.3 27 JULI 2020'!H59</f>
        <v>8100000</v>
      </c>
      <c r="I59" s="66" t="s">
        <v>31</v>
      </c>
      <c r="J59" s="67" t="s">
        <v>35</v>
      </c>
      <c r="K59" s="68" t="s">
        <v>63</v>
      </c>
      <c r="L59" s="325" t="s">
        <v>2</v>
      </c>
      <c r="M59" s="350">
        <f t="shared" si="0"/>
        <v>8100000</v>
      </c>
      <c r="N59" s="31"/>
    </row>
    <row r="60" spans="1:19" ht="135">
      <c r="A60" s="65"/>
      <c r="B60" s="66" t="s">
        <v>32</v>
      </c>
      <c r="C60" s="67" t="s">
        <v>35</v>
      </c>
      <c r="D60" s="67"/>
      <c r="E60" s="67"/>
      <c r="F60" s="68" t="s">
        <v>63</v>
      </c>
      <c r="G60" s="69">
        <v>25600000</v>
      </c>
      <c r="H60" s="71">
        <f>'TABEL RENJA 2.3 27 JULI 2020'!H60</f>
        <v>7600000</v>
      </c>
      <c r="I60" s="66" t="s">
        <v>32</v>
      </c>
      <c r="J60" s="67" t="s">
        <v>35</v>
      </c>
      <c r="K60" s="68" t="s">
        <v>63</v>
      </c>
      <c r="L60" s="325" t="s">
        <v>2</v>
      </c>
      <c r="M60" s="350">
        <f t="shared" si="0"/>
        <v>7600000</v>
      </c>
      <c r="N60" s="31"/>
    </row>
    <row r="61" spans="1:19" ht="135">
      <c r="A61" s="65"/>
      <c r="B61" s="66" t="s">
        <v>33</v>
      </c>
      <c r="C61" s="67" t="s">
        <v>35</v>
      </c>
      <c r="D61" s="67"/>
      <c r="E61" s="67"/>
      <c r="F61" s="68" t="s">
        <v>63</v>
      </c>
      <c r="G61" s="69" t="s">
        <v>2</v>
      </c>
      <c r="H61" s="71">
        <f>'TABEL RENJA 2.3 27 JULI 2020'!H61</f>
        <v>6000000</v>
      </c>
      <c r="I61" s="66" t="s">
        <v>33</v>
      </c>
      <c r="J61" s="67" t="s">
        <v>35</v>
      </c>
      <c r="K61" s="68" t="s">
        <v>63</v>
      </c>
      <c r="L61" s="325" t="s">
        <v>2</v>
      </c>
      <c r="M61" s="350">
        <f t="shared" si="0"/>
        <v>6000000</v>
      </c>
      <c r="N61" s="31"/>
    </row>
    <row r="62" spans="1:19" ht="75">
      <c r="A62" s="65">
        <v>6</v>
      </c>
      <c r="B62" s="220" t="s">
        <v>7</v>
      </c>
      <c r="C62" s="210" t="s">
        <v>36</v>
      </c>
      <c r="D62" s="247" t="s">
        <v>169</v>
      </c>
      <c r="E62" s="247" t="s">
        <v>169</v>
      </c>
      <c r="F62" s="72" t="s">
        <v>64</v>
      </c>
      <c r="G62" s="69">
        <v>240000000</v>
      </c>
      <c r="H62" s="70">
        <f>'TABEL RENJA 2.3 27 JULI 2020'!H62</f>
        <v>97575000</v>
      </c>
      <c r="I62" s="66" t="s">
        <v>7</v>
      </c>
      <c r="J62" s="210" t="s">
        <v>36</v>
      </c>
      <c r="K62" s="72" t="s">
        <v>64</v>
      </c>
      <c r="L62" s="356">
        <v>-6950529</v>
      </c>
      <c r="M62" s="354" t="s">
        <v>201</v>
      </c>
      <c r="N62" s="31"/>
    </row>
    <row r="63" spans="1:19" ht="60">
      <c r="A63" s="65">
        <v>7</v>
      </c>
      <c r="B63" s="220" t="s">
        <v>8</v>
      </c>
      <c r="C63" s="210" t="s">
        <v>36</v>
      </c>
      <c r="D63" s="252" t="s">
        <v>170</v>
      </c>
      <c r="E63" s="252" t="s">
        <v>170</v>
      </c>
      <c r="F63" s="72" t="s">
        <v>65</v>
      </c>
      <c r="G63" s="69">
        <v>440051200</v>
      </c>
      <c r="H63" s="70">
        <v>378912920</v>
      </c>
      <c r="I63" s="66" t="s">
        <v>8</v>
      </c>
      <c r="J63" s="210" t="s">
        <v>36</v>
      </c>
      <c r="K63" s="72" t="s">
        <v>65</v>
      </c>
      <c r="L63" s="325" t="s">
        <v>2</v>
      </c>
      <c r="M63" s="349">
        <f t="shared" si="0"/>
        <v>378912920</v>
      </c>
      <c r="N63" s="31"/>
    </row>
    <row r="64" spans="1:19" s="198" customFormat="1" ht="90">
      <c r="A64" s="200" t="s">
        <v>21</v>
      </c>
      <c r="B64" s="62" t="s">
        <v>9</v>
      </c>
      <c r="C64" s="211"/>
      <c r="D64" s="211"/>
      <c r="E64" s="211"/>
      <c r="F64" s="63" t="e">
        <f>SUM(F65+F66+F67+F68+F69+F79)</f>
        <v>#VALUE!</v>
      </c>
      <c r="G64" s="195" t="e">
        <f>SUM(G66+G69)</f>
        <v>#VALUE!</v>
      </c>
      <c r="H64" s="194">
        <f>SUM(H66+H69+H79)</f>
        <v>470000000</v>
      </c>
      <c r="I64" s="62" t="e">
        <f>SUM(I66+I69)</f>
        <v>#VALUE!</v>
      </c>
      <c r="J64" s="211">
        <v>0</v>
      </c>
      <c r="K64" s="63" t="s">
        <v>19</v>
      </c>
      <c r="L64" s="326" t="s">
        <v>2</v>
      </c>
      <c r="M64" s="351"/>
      <c r="N64" s="197"/>
      <c r="Q64" s="199"/>
      <c r="R64" s="199"/>
      <c r="S64" s="199"/>
    </row>
    <row r="65" spans="1:19" s="198" customFormat="1" ht="15.75">
      <c r="A65" s="172">
        <v>8</v>
      </c>
      <c r="B65" s="288" t="s">
        <v>184</v>
      </c>
      <c r="C65" s="289" t="s">
        <v>185</v>
      </c>
      <c r="D65" s="289" t="s">
        <v>186</v>
      </c>
      <c r="E65" s="289">
        <v>0</v>
      </c>
      <c r="F65" s="306">
        <v>200000000</v>
      </c>
      <c r="G65" s="292" t="s">
        <v>187</v>
      </c>
      <c r="H65" s="294" t="s">
        <v>187</v>
      </c>
      <c r="I65" s="284"/>
      <c r="J65" s="254"/>
      <c r="K65" s="433"/>
      <c r="L65" s="326"/>
      <c r="M65" s="351"/>
      <c r="N65" s="197"/>
      <c r="Q65" s="199"/>
      <c r="R65" s="199"/>
      <c r="S65" s="199"/>
    </row>
    <row r="66" spans="1:19" ht="30">
      <c r="A66" s="65">
        <v>9</v>
      </c>
      <c r="B66" s="66" t="s">
        <v>67</v>
      </c>
      <c r="C66" s="233" t="s">
        <v>24</v>
      </c>
      <c r="D66" s="252" t="s">
        <v>173</v>
      </c>
      <c r="E66" s="252" t="s">
        <v>173</v>
      </c>
      <c r="F66" s="75" t="s">
        <v>68</v>
      </c>
      <c r="G66" s="69" t="s">
        <v>2</v>
      </c>
      <c r="H66" s="70">
        <f>'TABEL RENJA 2.3 27 JULI 2020'!H66</f>
        <v>13000000</v>
      </c>
      <c r="I66" s="66" t="s">
        <v>67</v>
      </c>
      <c r="J66" s="210" t="s">
        <v>24</v>
      </c>
      <c r="K66" s="75" t="s">
        <v>68</v>
      </c>
      <c r="L66" s="356">
        <v>-13000000</v>
      </c>
      <c r="M66" s="354" t="s">
        <v>204</v>
      </c>
      <c r="N66" s="31"/>
    </row>
    <row r="67" spans="1:19" ht="30">
      <c r="A67" s="65">
        <v>10</v>
      </c>
      <c r="B67" s="66" t="s">
        <v>188</v>
      </c>
      <c r="C67" s="233" t="s">
        <v>189</v>
      </c>
      <c r="D67" s="252" t="s">
        <v>190</v>
      </c>
      <c r="E67" s="252"/>
      <c r="F67" s="75">
        <v>17500000</v>
      </c>
      <c r="G67" s="299" t="s">
        <v>187</v>
      </c>
      <c r="H67" s="301" t="s">
        <v>187</v>
      </c>
      <c r="I67" s="66"/>
      <c r="J67" s="210"/>
      <c r="K67" s="75"/>
      <c r="L67" s="325"/>
      <c r="M67" s="349"/>
      <c r="N67" s="31"/>
    </row>
    <row r="68" spans="1:19" ht="30">
      <c r="A68" s="65">
        <v>11</v>
      </c>
      <c r="B68" s="66" t="s">
        <v>191</v>
      </c>
      <c r="C68" s="233" t="s">
        <v>192</v>
      </c>
      <c r="D68" s="296" t="s">
        <v>193</v>
      </c>
      <c r="E68" s="252"/>
      <c r="F68" s="75">
        <v>300000000</v>
      </c>
      <c r="G68" s="299" t="s">
        <v>187</v>
      </c>
      <c r="H68" s="301" t="s">
        <v>187</v>
      </c>
      <c r="I68" s="66"/>
      <c r="J68" s="210"/>
      <c r="K68" s="75"/>
      <c r="L68" s="325"/>
      <c r="M68" s="349"/>
      <c r="N68" s="31"/>
    </row>
    <row r="69" spans="1:19" ht="45">
      <c r="A69" s="65">
        <v>11</v>
      </c>
      <c r="B69" s="66" t="s">
        <v>69</v>
      </c>
      <c r="C69" s="233" t="s">
        <v>36</v>
      </c>
      <c r="D69" s="252" t="s">
        <v>172</v>
      </c>
      <c r="E69" s="252" t="s">
        <v>172</v>
      </c>
      <c r="F69" s="75" t="s">
        <v>70</v>
      </c>
      <c r="G69" s="69" t="s">
        <v>2</v>
      </c>
      <c r="H69" s="70">
        <f>SUM(H70+H71+H72+H73+H74+H75+H76+H77+H78)</f>
        <v>257000000</v>
      </c>
      <c r="I69" s="66" t="s">
        <v>69</v>
      </c>
      <c r="J69" s="210" t="s">
        <v>36</v>
      </c>
      <c r="K69" s="75" t="s">
        <v>70</v>
      </c>
      <c r="L69" s="325" t="s">
        <v>2</v>
      </c>
      <c r="M69" s="349">
        <f t="shared" si="0"/>
        <v>257000000</v>
      </c>
      <c r="N69" s="31"/>
    </row>
    <row r="70" spans="1:19">
      <c r="A70" s="65"/>
      <c r="B70" s="66" t="s">
        <v>25</v>
      </c>
      <c r="C70" s="233" t="s">
        <v>24</v>
      </c>
      <c r="D70" s="233"/>
      <c r="E70" s="233"/>
      <c r="F70" s="75">
        <v>139000000</v>
      </c>
      <c r="G70" s="69">
        <v>107000000</v>
      </c>
      <c r="H70" s="71">
        <v>107000000</v>
      </c>
      <c r="I70" s="66" t="s">
        <v>25</v>
      </c>
      <c r="J70" s="67" t="s">
        <v>24</v>
      </c>
      <c r="K70" s="75" t="s">
        <v>70</v>
      </c>
      <c r="L70" s="325" t="s">
        <v>2</v>
      </c>
      <c r="M70" s="350">
        <f t="shared" si="0"/>
        <v>107000000</v>
      </c>
      <c r="N70" s="31"/>
    </row>
    <row r="71" spans="1:19" ht="30">
      <c r="A71" s="65"/>
      <c r="B71" s="66" t="s">
        <v>26</v>
      </c>
      <c r="C71" s="67" t="s">
        <v>35</v>
      </c>
      <c r="D71" s="67"/>
      <c r="E71" s="67"/>
      <c r="F71" s="75">
        <v>16000000</v>
      </c>
      <c r="G71" s="69">
        <v>20000000</v>
      </c>
      <c r="H71" s="71">
        <v>20000000</v>
      </c>
      <c r="I71" s="66" t="s">
        <v>26</v>
      </c>
      <c r="J71" s="67" t="s">
        <v>35</v>
      </c>
      <c r="K71" s="75" t="s">
        <v>71</v>
      </c>
      <c r="L71" s="325" t="s">
        <v>2</v>
      </c>
      <c r="M71" s="350">
        <f t="shared" si="0"/>
        <v>20000000</v>
      </c>
      <c r="N71" s="31"/>
    </row>
    <row r="72" spans="1:19">
      <c r="A72" s="65"/>
      <c r="B72" s="66" t="s">
        <v>27</v>
      </c>
      <c r="C72" s="67" t="s">
        <v>35</v>
      </c>
      <c r="D72" s="67"/>
      <c r="E72" s="67"/>
      <c r="F72" s="75">
        <v>16000000</v>
      </c>
      <c r="G72" s="69">
        <v>20000000</v>
      </c>
      <c r="H72" s="71">
        <v>20000000</v>
      </c>
      <c r="I72" s="66" t="s">
        <v>27</v>
      </c>
      <c r="J72" s="67" t="s">
        <v>35</v>
      </c>
      <c r="K72" s="75" t="s">
        <v>71</v>
      </c>
      <c r="L72" s="325" t="s">
        <v>2</v>
      </c>
      <c r="M72" s="350">
        <f t="shared" si="0"/>
        <v>20000000</v>
      </c>
      <c r="N72" s="31"/>
    </row>
    <row r="73" spans="1:19">
      <c r="A73" s="65"/>
      <c r="B73" s="66" t="s">
        <v>28</v>
      </c>
      <c r="C73" s="233" t="s">
        <v>35</v>
      </c>
      <c r="D73" s="233"/>
      <c r="E73" s="233"/>
      <c r="F73" s="75">
        <v>16000000</v>
      </c>
      <c r="G73" s="69">
        <v>20000000</v>
      </c>
      <c r="H73" s="71">
        <v>20000000</v>
      </c>
      <c r="I73" s="66" t="s">
        <v>28</v>
      </c>
      <c r="J73" s="67" t="s">
        <v>35</v>
      </c>
      <c r="K73" s="75" t="s">
        <v>70</v>
      </c>
      <c r="L73" s="325" t="s">
        <v>2</v>
      </c>
      <c r="M73" s="350">
        <f t="shared" si="0"/>
        <v>20000000</v>
      </c>
      <c r="N73" s="31"/>
    </row>
    <row r="74" spans="1:19" ht="30">
      <c r="A74" s="65"/>
      <c r="B74" s="66" t="s">
        <v>29</v>
      </c>
      <c r="C74" s="67" t="s">
        <v>35</v>
      </c>
      <c r="D74" s="67"/>
      <c r="E74" s="67"/>
      <c r="F74" s="75">
        <v>16000000</v>
      </c>
      <c r="G74" s="69">
        <v>20000000</v>
      </c>
      <c r="H74" s="71">
        <v>20000000</v>
      </c>
      <c r="I74" s="66" t="s">
        <v>29</v>
      </c>
      <c r="J74" s="67" t="s">
        <v>35</v>
      </c>
      <c r="K74" s="75" t="s">
        <v>71</v>
      </c>
      <c r="L74" s="325" t="s">
        <v>2</v>
      </c>
      <c r="M74" s="350">
        <f t="shared" si="0"/>
        <v>20000000</v>
      </c>
      <c r="N74" s="31"/>
    </row>
    <row r="75" spans="1:19">
      <c r="A75" s="65"/>
      <c r="B75" s="66" t="s">
        <v>30</v>
      </c>
      <c r="C75" s="67" t="s">
        <v>35</v>
      </c>
      <c r="D75" s="67"/>
      <c r="E75" s="67"/>
      <c r="F75" s="75">
        <v>16000000</v>
      </c>
      <c r="G75" s="69">
        <v>20000000</v>
      </c>
      <c r="H75" s="71">
        <v>20000000</v>
      </c>
      <c r="I75" s="66" t="s">
        <v>30</v>
      </c>
      <c r="J75" s="67" t="s">
        <v>35</v>
      </c>
      <c r="K75" s="75" t="s">
        <v>71</v>
      </c>
      <c r="L75" s="325" t="s">
        <v>2</v>
      </c>
      <c r="M75" s="350">
        <f t="shared" si="0"/>
        <v>20000000</v>
      </c>
      <c r="N75" s="31"/>
    </row>
    <row r="76" spans="1:19">
      <c r="A76" s="65"/>
      <c r="B76" s="66" t="s">
        <v>31</v>
      </c>
      <c r="C76" s="67" t="s">
        <v>35</v>
      </c>
      <c r="D76" s="67"/>
      <c r="E76" s="67"/>
      <c r="F76" s="75">
        <v>16000000</v>
      </c>
      <c r="G76" s="69">
        <v>10000000</v>
      </c>
      <c r="H76" s="71">
        <v>10000000</v>
      </c>
      <c r="I76" s="66" t="s">
        <v>31</v>
      </c>
      <c r="J76" s="67" t="s">
        <v>35</v>
      </c>
      <c r="K76" s="75" t="s">
        <v>71</v>
      </c>
      <c r="L76" s="325" t="s">
        <v>2</v>
      </c>
      <c r="M76" s="350">
        <f t="shared" si="0"/>
        <v>10000000</v>
      </c>
      <c r="N76" s="31"/>
    </row>
    <row r="77" spans="1:19" ht="30">
      <c r="A77" s="65"/>
      <c r="B77" s="66" t="s">
        <v>32</v>
      </c>
      <c r="C77" s="67" t="s">
        <v>35</v>
      </c>
      <c r="D77" s="67"/>
      <c r="E77" s="67"/>
      <c r="F77" s="75">
        <v>16000000</v>
      </c>
      <c r="G77" s="69">
        <v>20000000</v>
      </c>
      <c r="H77" s="71">
        <v>20000000</v>
      </c>
      <c r="I77" s="66" t="s">
        <v>32</v>
      </c>
      <c r="J77" s="67" t="s">
        <v>35</v>
      </c>
      <c r="K77" s="75" t="s">
        <v>71</v>
      </c>
      <c r="L77" s="325" t="s">
        <v>2</v>
      </c>
      <c r="M77" s="350">
        <f t="shared" si="0"/>
        <v>20000000</v>
      </c>
      <c r="N77" s="31"/>
    </row>
    <row r="78" spans="1:19" ht="30">
      <c r="A78" s="65"/>
      <c r="B78" s="66" t="s">
        <v>33</v>
      </c>
      <c r="C78" s="67" t="s">
        <v>35</v>
      </c>
      <c r="D78" s="67"/>
      <c r="E78" s="67"/>
      <c r="F78" s="75">
        <v>16000000</v>
      </c>
      <c r="G78" s="69">
        <v>20000000</v>
      </c>
      <c r="H78" s="71">
        <v>20000000</v>
      </c>
      <c r="I78" s="66" t="s">
        <v>33</v>
      </c>
      <c r="J78" s="67" t="s">
        <v>35</v>
      </c>
      <c r="K78" s="75" t="s">
        <v>71</v>
      </c>
      <c r="L78" s="325" t="s">
        <v>2</v>
      </c>
      <c r="M78" s="350">
        <f t="shared" si="0"/>
        <v>20000000</v>
      </c>
      <c r="N78" s="31"/>
    </row>
    <row r="79" spans="1:19" ht="30">
      <c r="A79" s="65"/>
      <c r="B79" s="73" t="s">
        <v>182</v>
      </c>
      <c r="C79" s="233" t="s">
        <v>183</v>
      </c>
      <c r="D79" s="281" t="s">
        <v>198</v>
      </c>
      <c r="E79" s="281" t="s">
        <v>199</v>
      </c>
      <c r="F79" s="307">
        <v>300000000</v>
      </c>
      <c r="G79" s="283">
        <v>0</v>
      </c>
      <c r="H79" s="304">
        <v>200000000</v>
      </c>
      <c r="I79" s="66" t="s">
        <v>33</v>
      </c>
      <c r="J79" s="67"/>
      <c r="K79" s="75"/>
      <c r="L79" s="325"/>
      <c r="M79" s="350"/>
      <c r="N79" s="31"/>
    </row>
    <row r="80" spans="1:19">
      <c r="A80" s="65"/>
      <c r="B80" s="66"/>
      <c r="C80" s="67"/>
      <c r="D80" s="67"/>
      <c r="E80" s="67"/>
      <c r="F80" s="75"/>
      <c r="G80" s="69"/>
      <c r="H80" s="71"/>
      <c r="I80" s="66"/>
      <c r="J80" s="67"/>
      <c r="K80" s="75"/>
      <c r="L80" s="325"/>
      <c r="M80" s="350"/>
      <c r="N80" s="31"/>
    </row>
    <row r="81" spans="1:19" s="198" customFormat="1" ht="105">
      <c r="A81" s="196" t="s">
        <v>140</v>
      </c>
      <c r="B81" s="62" t="s">
        <v>72</v>
      </c>
      <c r="C81" s="211"/>
      <c r="D81" s="211"/>
      <c r="E81" s="211"/>
      <c r="F81" s="63" t="e">
        <f>SUM(F82+F83+F93+F95+F96+F97+F98)</f>
        <v>#VALUE!</v>
      </c>
      <c r="G81" s="195" t="e">
        <f>SUM(G82+G83+G93+G95+G97+G98)</f>
        <v>#VALUE!</v>
      </c>
      <c r="H81" s="194" t="e">
        <f>SUM(H82+H83+H93+H95+H97+H98)</f>
        <v>#REF!</v>
      </c>
      <c r="I81" s="62" t="e">
        <f>I82+I83+I93+I95++I97+I98</f>
        <v>#VALUE!</v>
      </c>
      <c r="J81" s="211" t="e">
        <f>J82+J83+J93+J95+J97+J98</f>
        <v>#VALUE!</v>
      </c>
      <c r="K81" s="63" t="s">
        <v>73</v>
      </c>
      <c r="L81" s="326" t="s">
        <v>2</v>
      </c>
      <c r="M81" s="351" t="e">
        <f t="shared" ref="M81:M137" si="1">H81</f>
        <v>#REF!</v>
      </c>
      <c r="N81" s="197"/>
      <c r="Q81" s="199"/>
      <c r="R81" s="199"/>
      <c r="S81" s="199"/>
    </row>
    <row r="82" spans="1:19" ht="45">
      <c r="A82" s="80">
        <v>12</v>
      </c>
      <c r="B82" s="76" t="s">
        <v>74</v>
      </c>
      <c r="C82" s="213" t="s">
        <v>36</v>
      </c>
      <c r="D82" s="254" t="s">
        <v>161</v>
      </c>
      <c r="E82" s="254" t="s">
        <v>161</v>
      </c>
      <c r="F82" s="72">
        <v>34180000</v>
      </c>
      <c r="G82" s="78" t="s">
        <v>43</v>
      </c>
      <c r="H82" s="70">
        <v>500000</v>
      </c>
      <c r="I82" s="76" t="s">
        <v>74</v>
      </c>
      <c r="J82" s="213" t="s">
        <v>36</v>
      </c>
      <c r="K82" s="72" t="s">
        <v>75</v>
      </c>
      <c r="L82" s="327" t="s">
        <v>43</v>
      </c>
      <c r="M82" s="349">
        <f t="shared" si="1"/>
        <v>500000</v>
      </c>
      <c r="N82" s="31"/>
    </row>
    <row r="83" spans="1:19" ht="75">
      <c r="A83" s="65">
        <v>13</v>
      </c>
      <c r="B83" s="66" t="s">
        <v>76</v>
      </c>
      <c r="C83" s="258" t="s">
        <v>36</v>
      </c>
      <c r="D83" s="256" t="s">
        <v>174</v>
      </c>
      <c r="E83" s="256" t="s">
        <v>174</v>
      </c>
      <c r="F83" s="72" t="s">
        <v>77</v>
      </c>
      <c r="G83" s="69" t="s">
        <v>78</v>
      </c>
      <c r="H83" s="70">
        <f>'TABEL RENJA 2.3 27 JULI 2020'!H83</f>
        <v>39953000</v>
      </c>
      <c r="I83" s="66" t="s">
        <v>76</v>
      </c>
      <c r="J83" s="210" t="s">
        <v>36</v>
      </c>
      <c r="K83" s="72" t="s">
        <v>77</v>
      </c>
      <c r="L83" s="325" t="s">
        <v>78</v>
      </c>
      <c r="M83" s="349">
        <f t="shared" si="1"/>
        <v>39953000</v>
      </c>
      <c r="N83" s="31"/>
    </row>
    <row r="84" spans="1:19" ht="60">
      <c r="A84" s="65"/>
      <c r="B84" s="66" t="s">
        <v>25</v>
      </c>
      <c r="C84" s="67" t="s">
        <v>24</v>
      </c>
      <c r="D84" s="67"/>
      <c r="E84" s="67"/>
      <c r="F84" s="72" t="s">
        <v>77</v>
      </c>
      <c r="G84" s="69">
        <v>8451000</v>
      </c>
      <c r="H84" s="71">
        <v>5000000</v>
      </c>
      <c r="I84" s="66" t="s">
        <v>25</v>
      </c>
      <c r="J84" s="67" t="s">
        <v>24</v>
      </c>
      <c r="K84" s="72" t="s">
        <v>77</v>
      </c>
      <c r="L84" s="325" t="s">
        <v>2</v>
      </c>
      <c r="M84" s="350">
        <f t="shared" si="1"/>
        <v>5000000</v>
      </c>
      <c r="N84" s="31"/>
    </row>
    <row r="85" spans="1:19" ht="60">
      <c r="A85" s="65"/>
      <c r="B85" s="66" t="s">
        <v>26</v>
      </c>
      <c r="C85" s="67" t="s">
        <v>35</v>
      </c>
      <c r="D85" s="67"/>
      <c r="E85" s="67"/>
      <c r="F85" s="72" t="s">
        <v>77</v>
      </c>
      <c r="G85" s="69">
        <v>8390000</v>
      </c>
      <c r="H85" s="71">
        <v>5390000</v>
      </c>
      <c r="I85" s="66" t="s">
        <v>26</v>
      </c>
      <c r="J85" s="67" t="s">
        <v>35</v>
      </c>
      <c r="K85" s="72" t="s">
        <v>77</v>
      </c>
      <c r="L85" s="325" t="s">
        <v>2</v>
      </c>
      <c r="M85" s="350">
        <f t="shared" si="1"/>
        <v>5390000</v>
      </c>
      <c r="N85" s="31"/>
    </row>
    <row r="86" spans="1:19" ht="60">
      <c r="A86" s="65"/>
      <c r="B86" s="66" t="s">
        <v>27</v>
      </c>
      <c r="C86" s="67" t="s">
        <v>35</v>
      </c>
      <c r="D86" s="67"/>
      <c r="E86" s="67"/>
      <c r="F86" s="72" t="s">
        <v>77</v>
      </c>
      <c r="G86" s="69">
        <v>7763000</v>
      </c>
      <c r="H86" s="71">
        <v>4763000</v>
      </c>
      <c r="I86" s="66" t="s">
        <v>27</v>
      </c>
      <c r="J86" s="67" t="s">
        <v>35</v>
      </c>
      <c r="K86" s="72" t="s">
        <v>77</v>
      </c>
      <c r="L86" s="325" t="s">
        <v>2</v>
      </c>
      <c r="M86" s="350">
        <f t="shared" si="1"/>
        <v>4763000</v>
      </c>
      <c r="N86" s="31"/>
    </row>
    <row r="87" spans="1:19" ht="60">
      <c r="A87" s="65"/>
      <c r="B87" s="66" t="s">
        <v>28</v>
      </c>
      <c r="C87" s="67" t="s">
        <v>35</v>
      </c>
      <c r="D87" s="67"/>
      <c r="E87" s="67"/>
      <c r="F87" s="72" t="s">
        <v>77</v>
      </c>
      <c r="G87" s="69">
        <v>5500000</v>
      </c>
      <c r="H87" s="71">
        <v>2500000</v>
      </c>
      <c r="I87" s="66" t="s">
        <v>28</v>
      </c>
      <c r="J87" s="67" t="s">
        <v>35</v>
      </c>
      <c r="K87" s="72" t="s">
        <v>77</v>
      </c>
      <c r="L87" s="325" t="s">
        <v>2</v>
      </c>
      <c r="M87" s="350">
        <f t="shared" si="1"/>
        <v>2500000</v>
      </c>
      <c r="N87" s="31"/>
    </row>
    <row r="88" spans="1:19" ht="60">
      <c r="A88" s="65"/>
      <c r="B88" s="66" t="s">
        <v>29</v>
      </c>
      <c r="C88" s="67" t="s">
        <v>35</v>
      </c>
      <c r="D88" s="67"/>
      <c r="E88" s="67"/>
      <c r="F88" s="72" t="s">
        <v>77</v>
      </c>
      <c r="G88" s="69">
        <v>8600000</v>
      </c>
      <c r="H88" s="71">
        <v>5600000</v>
      </c>
      <c r="I88" s="66" t="s">
        <v>29</v>
      </c>
      <c r="J88" s="67" t="s">
        <v>35</v>
      </c>
      <c r="K88" s="72" t="s">
        <v>77</v>
      </c>
      <c r="L88" s="325" t="s">
        <v>2</v>
      </c>
      <c r="M88" s="350">
        <f t="shared" si="1"/>
        <v>5600000</v>
      </c>
      <c r="N88" s="31"/>
    </row>
    <row r="89" spans="1:19" ht="60">
      <c r="A89" s="65"/>
      <c r="B89" s="66" t="s">
        <v>30</v>
      </c>
      <c r="C89" s="67" t="s">
        <v>35</v>
      </c>
      <c r="D89" s="67"/>
      <c r="E89" s="67"/>
      <c r="F89" s="72" t="s">
        <v>77</v>
      </c>
      <c r="G89" s="69">
        <v>7500000</v>
      </c>
      <c r="H89" s="71">
        <v>4500000</v>
      </c>
      <c r="I89" s="66" t="s">
        <v>30</v>
      </c>
      <c r="J89" s="67" t="s">
        <v>35</v>
      </c>
      <c r="K89" s="72" t="s">
        <v>77</v>
      </c>
      <c r="L89" s="325" t="s">
        <v>2</v>
      </c>
      <c r="M89" s="350">
        <f t="shared" si="1"/>
        <v>4500000</v>
      </c>
      <c r="N89" s="31"/>
    </row>
    <row r="90" spans="1:19" ht="60">
      <c r="A90" s="65"/>
      <c r="B90" s="66" t="s">
        <v>31</v>
      </c>
      <c r="C90" s="67" t="s">
        <v>35</v>
      </c>
      <c r="D90" s="67"/>
      <c r="E90" s="67"/>
      <c r="F90" s="72" t="s">
        <v>77</v>
      </c>
      <c r="G90" s="69">
        <v>8000000</v>
      </c>
      <c r="H90" s="71">
        <v>5000000</v>
      </c>
      <c r="I90" s="66" t="s">
        <v>31</v>
      </c>
      <c r="J90" s="67" t="s">
        <v>35</v>
      </c>
      <c r="K90" s="72" t="s">
        <v>77</v>
      </c>
      <c r="L90" s="325" t="s">
        <v>2</v>
      </c>
      <c r="M90" s="350">
        <f t="shared" si="1"/>
        <v>5000000</v>
      </c>
      <c r="N90" s="31"/>
    </row>
    <row r="91" spans="1:19" ht="60">
      <c r="A91" s="65"/>
      <c r="B91" s="66" t="s">
        <v>32</v>
      </c>
      <c r="C91" s="67" t="s">
        <v>35</v>
      </c>
      <c r="D91" s="67"/>
      <c r="E91" s="67"/>
      <c r="F91" s="72" t="s">
        <v>77</v>
      </c>
      <c r="G91" s="69">
        <v>6200000</v>
      </c>
      <c r="H91" s="71">
        <v>3200000</v>
      </c>
      <c r="I91" s="66" t="s">
        <v>32</v>
      </c>
      <c r="J91" s="67" t="s">
        <v>35</v>
      </c>
      <c r="K91" s="72" t="s">
        <v>77</v>
      </c>
      <c r="L91" s="325" t="s">
        <v>2</v>
      </c>
      <c r="M91" s="350">
        <f t="shared" si="1"/>
        <v>3200000</v>
      </c>
      <c r="N91" s="31"/>
    </row>
    <row r="92" spans="1:19" ht="60">
      <c r="A92" s="65"/>
      <c r="B92" s="66" t="s">
        <v>33</v>
      </c>
      <c r="C92" s="67" t="s">
        <v>35</v>
      </c>
      <c r="D92" s="67"/>
      <c r="E92" s="67"/>
      <c r="F92" s="72" t="s">
        <v>77</v>
      </c>
      <c r="G92" s="69">
        <v>7000000</v>
      </c>
      <c r="H92" s="71">
        <v>4000000</v>
      </c>
      <c r="I92" s="66" t="s">
        <v>33</v>
      </c>
      <c r="J92" s="67" t="s">
        <v>35</v>
      </c>
      <c r="K92" s="72" t="s">
        <v>77</v>
      </c>
      <c r="L92" s="325" t="s">
        <v>2</v>
      </c>
      <c r="M92" s="350">
        <f t="shared" si="1"/>
        <v>4000000</v>
      </c>
      <c r="N92" s="31"/>
    </row>
    <row r="93" spans="1:19" ht="105">
      <c r="A93" s="81">
        <v>14</v>
      </c>
      <c r="B93" s="82" t="s">
        <v>44</v>
      </c>
      <c r="C93" s="210" t="s">
        <v>36</v>
      </c>
      <c r="D93" s="260" t="s">
        <v>79</v>
      </c>
      <c r="E93" s="260" t="s">
        <v>92</v>
      </c>
      <c r="F93" s="83">
        <v>312000000</v>
      </c>
      <c r="G93" s="69">
        <v>279440000</v>
      </c>
      <c r="H93" s="70">
        <f>'TABEL RENJA 2.3 27 JULI 2020'!H93</f>
        <v>33635000</v>
      </c>
      <c r="I93" s="82" t="s">
        <v>44</v>
      </c>
      <c r="J93" s="210" t="s">
        <v>36</v>
      </c>
      <c r="K93" s="83" t="s">
        <v>47</v>
      </c>
      <c r="L93" s="325" t="s">
        <v>79</v>
      </c>
      <c r="M93" s="349">
        <f t="shared" si="1"/>
        <v>33635000</v>
      </c>
      <c r="N93" s="31"/>
    </row>
    <row r="94" spans="1:19" ht="105">
      <c r="A94" s="65"/>
      <c r="B94" s="66" t="s">
        <v>25</v>
      </c>
      <c r="C94" s="67" t="s">
        <v>24</v>
      </c>
      <c r="D94" s="67"/>
      <c r="E94" s="67"/>
      <c r="F94" s="83" t="s">
        <v>47</v>
      </c>
      <c r="G94" s="69" t="s">
        <v>2</v>
      </c>
      <c r="H94" s="71">
        <f>'TABEL RENJA 2.3 27 JULI 2020'!H94</f>
        <v>33635000</v>
      </c>
      <c r="I94" s="66" t="s">
        <v>25</v>
      </c>
      <c r="J94" s="67" t="s">
        <v>24</v>
      </c>
      <c r="K94" s="83" t="s">
        <v>47</v>
      </c>
      <c r="L94" s="325" t="s">
        <v>2</v>
      </c>
      <c r="M94" s="350">
        <f t="shared" si="1"/>
        <v>33635000</v>
      </c>
      <c r="N94" s="31"/>
    </row>
    <row r="95" spans="1:19" ht="90">
      <c r="A95" s="65">
        <v>15</v>
      </c>
      <c r="B95" s="220" t="s">
        <v>80</v>
      </c>
      <c r="C95" s="210" t="s">
        <v>36</v>
      </c>
      <c r="D95" s="261" t="s">
        <v>92</v>
      </c>
      <c r="E95" s="261" t="s">
        <v>92</v>
      </c>
      <c r="F95" s="84">
        <v>250000000</v>
      </c>
      <c r="G95" s="69">
        <v>29270000</v>
      </c>
      <c r="H95" s="70">
        <f>'TABEL RENJA 2.3 27 JULI 2020'!H95</f>
        <v>19520000</v>
      </c>
      <c r="I95" s="66" t="s">
        <v>80</v>
      </c>
      <c r="J95" s="210" t="s">
        <v>36</v>
      </c>
      <c r="K95" s="84" t="s">
        <v>81</v>
      </c>
      <c r="L95" s="356">
        <v>19950529</v>
      </c>
      <c r="M95" s="354" t="s">
        <v>197</v>
      </c>
      <c r="N95" s="31"/>
    </row>
    <row r="96" spans="1:19" ht="15.75">
      <c r="A96" s="65">
        <v>16</v>
      </c>
      <c r="B96" s="220" t="s">
        <v>194</v>
      </c>
      <c r="C96" s="210" t="s">
        <v>195</v>
      </c>
      <c r="D96" s="261" t="s">
        <v>196</v>
      </c>
      <c r="E96" s="309" t="s">
        <v>187</v>
      </c>
      <c r="F96" s="84">
        <v>66500000</v>
      </c>
      <c r="G96" s="299" t="s">
        <v>187</v>
      </c>
      <c r="H96" s="301" t="s">
        <v>187</v>
      </c>
      <c r="I96" s="66"/>
      <c r="J96" s="210"/>
      <c r="K96" s="84"/>
      <c r="L96" s="325"/>
      <c r="M96" s="349"/>
      <c r="N96" s="31"/>
    </row>
    <row r="97" spans="1:19" ht="60">
      <c r="A97" s="65">
        <v>16</v>
      </c>
      <c r="B97" s="220" t="s">
        <v>82</v>
      </c>
      <c r="C97" s="210" t="s">
        <v>24</v>
      </c>
      <c r="D97" s="252" t="s">
        <v>162</v>
      </c>
      <c r="E97" s="252" t="s">
        <v>162</v>
      </c>
      <c r="F97" s="72" t="s">
        <v>83</v>
      </c>
      <c r="G97" s="69" t="s">
        <v>66</v>
      </c>
      <c r="H97" s="70" t="e">
        <f>'TABEL RENJA 2.3 27 JULI 2020'!#REF!</f>
        <v>#REF!</v>
      </c>
      <c r="I97" s="66" t="s">
        <v>82</v>
      </c>
      <c r="J97" s="210" t="s">
        <v>24</v>
      </c>
      <c r="K97" s="72" t="s">
        <v>83</v>
      </c>
      <c r="L97" s="325" t="s">
        <v>66</v>
      </c>
      <c r="M97" s="349" t="e">
        <f t="shared" si="1"/>
        <v>#REF!</v>
      </c>
      <c r="N97" s="31"/>
    </row>
    <row r="98" spans="1:19" ht="210">
      <c r="A98" s="65">
        <v>17</v>
      </c>
      <c r="B98" s="66" t="s">
        <v>84</v>
      </c>
      <c r="C98" s="210" t="s">
        <v>25</v>
      </c>
      <c r="D98" s="263" t="s">
        <v>175</v>
      </c>
      <c r="E98" s="263" t="s">
        <v>175</v>
      </c>
      <c r="F98" s="66" t="s">
        <v>85</v>
      </c>
      <c r="G98" s="69" t="s">
        <v>86</v>
      </c>
      <c r="H98" s="70">
        <f>'TABEL RENJA 2.3 27 JULI 2020'!H97</f>
        <v>12000000</v>
      </c>
      <c r="I98" s="66" t="s">
        <v>84</v>
      </c>
      <c r="J98" s="210" t="s">
        <v>25</v>
      </c>
      <c r="K98" s="66" t="s">
        <v>85</v>
      </c>
      <c r="L98" s="325" t="s">
        <v>86</v>
      </c>
      <c r="M98" s="349">
        <f t="shared" si="1"/>
        <v>12000000</v>
      </c>
      <c r="N98" s="31"/>
    </row>
    <row r="99" spans="1:19" ht="75">
      <c r="A99" s="81">
        <v>18</v>
      </c>
      <c r="B99" s="82" t="s">
        <v>143</v>
      </c>
      <c r="C99" s="210" t="s">
        <v>36</v>
      </c>
      <c r="D99" s="210"/>
      <c r="E99" s="210"/>
      <c r="F99" s="83">
        <v>197185000</v>
      </c>
      <c r="G99" s="69">
        <v>209087500</v>
      </c>
      <c r="H99" s="70">
        <f>'TABEL RENJA 2.3 27 JULI 2020'!H98</f>
        <v>1699194000</v>
      </c>
      <c r="I99" s="82" t="s">
        <v>143</v>
      </c>
      <c r="J99" s="210" t="s">
        <v>36</v>
      </c>
      <c r="K99" s="83" t="s">
        <v>88</v>
      </c>
      <c r="L99" s="325" t="s">
        <v>43</v>
      </c>
      <c r="M99" s="349">
        <f t="shared" si="1"/>
        <v>1699194000</v>
      </c>
      <c r="N99" s="31"/>
    </row>
    <row r="100" spans="1:19" ht="75">
      <c r="A100" s="81"/>
      <c r="B100" s="66" t="s">
        <v>26</v>
      </c>
      <c r="C100" s="67" t="s">
        <v>89</v>
      </c>
      <c r="D100" s="67"/>
      <c r="E100" s="67"/>
      <c r="F100" s="83" t="s">
        <v>88</v>
      </c>
      <c r="G100" s="69">
        <v>215964000</v>
      </c>
      <c r="H100" s="71">
        <f>'TABEL RENJA 2.3 27 JULI 2020'!H99</f>
        <v>209087500</v>
      </c>
      <c r="I100" s="66" t="s">
        <v>26</v>
      </c>
      <c r="J100" s="67" t="s">
        <v>89</v>
      </c>
      <c r="K100" s="83" t="s">
        <v>88</v>
      </c>
      <c r="L100" s="325" t="s">
        <v>43</v>
      </c>
      <c r="M100" s="350">
        <f t="shared" si="1"/>
        <v>209087500</v>
      </c>
      <c r="N100" s="31"/>
    </row>
    <row r="101" spans="1:19" ht="75">
      <c r="A101" s="81"/>
      <c r="B101" s="66" t="s">
        <v>27</v>
      </c>
      <c r="C101" s="67" t="s">
        <v>89</v>
      </c>
      <c r="D101" s="67"/>
      <c r="E101" s="67"/>
      <c r="F101" s="83" t="s">
        <v>88</v>
      </c>
      <c r="G101" s="69">
        <v>244415000</v>
      </c>
      <c r="H101" s="71">
        <f>'TABEL RENJA 2.3 27 JULI 2020'!H100</f>
        <v>215964000</v>
      </c>
      <c r="I101" s="66" t="s">
        <v>27</v>
      </c>
      <c r="J101" s="67" t="s">
        <v>89</v>
      </c>
      <c r="K101" s="83" t="s">
        <v>88</v>
      </c>
      <c r="L101" s="325" t="s">
        <v>43</v>
      </c>
      <c r="M101" s="350">
        <f t="shared" si="1"/>
        <v>215964000</v>
      </c>
      <c r="N101" s="31"/>
    </row>
    <row r="102" spans="1:19" ht="75">
      <c r="A102" s="81"/>
      <c r="B102" s="66" t="s">
        <v>28</v>
      </c>
      <c r="C102" s="67" t="s">
        <v>89</v>
      </c>
      <c r="D102" s="67"/>
      <c r="E102" s="67"/>
      <c r="F102" s="83" t="s">
        <v>88</v>
      </c>
      <c r="G102" s="69">
        <v>209567500</v>
      </c>
      <c r="H102" s="71">
        <f>'TABEL RENJA 2.3 27 JULI 2020'!H101</f>
        <v>244415000</v>
      </c>
      <c r="I102" s="66" t="s">
        <v>28</v>
      </c>
      <c r="J102" s="67" t="s">
        <v>89</v>
      </c>
      <c r="K102" s="83" t="s">
        <v>88</v>
      </c>
      <c r="L102" s="325" t="s">
        <v>43</v>
      </c>
      <c r="M102" s="350">
        <f t="shared" si="1"/>
        <v>244415000</v>
      </c>
      <c r="N102" s="31"/>
    </row>
    <row r="103" spans="1:19" ht="75">
      <c r="A103" s="81"/>
      <c r="B103" s="66" t="s">
        <v>29</v>
      </c>
      <c r="C103" s="67" t="s">
        <v>89</v>
      </c>
      <c r="D103" s="67"/>
      <c r="E103" s="67"/>
      <c r="F103" s="83" t="s">
        <v>88</v>
      </c>
      <c r="G103" s="69">
        <v>246910000</v>
      </c>
      <c r="H103" s="71">
        <f>'TABEL RENJA 2.3 27 JULI 2020'!H102</f>
        <v>209567500</v>
      </c>
      <c r="I103" s="66" t="s">
        <v>29</v>
      </c>
      <c r="J103" s="67" t="s">
        <v>89</v>
      </c>
      <c r="K103" s="83" t="s">
        <v>88</v>
      </c>
      <c r="L103" s="325" t="s">
        <v>43</v>
      </c>
      <c r="M103" s="350">
        <f t="shared" si="1"/>
        <v>209567500</v>
      </c>
      <c r="N103" s="31"/>
    </row>
    <row r="104" spans="1:19" ht="75">
      <c r="A104" s="81"/>
      <c r="B104" s="66" t="s">
        <v>30</v>
      </c>
      <c r="C104" s="67" t="s">
        <v>89</v>
      </c>
      <c r="D104" s="67"/>
      <c r="E104" s="67"/>
      <c r="F104" s="83" t="s">
        <v>88</v>
      </c>
      <c r="G104" s="69">
        <v>212680000</v>
      </c>
      <c r="H104" s="71">
        <f>'TABEL RENJA 2.3 27 JULI 2020'!H103</f>
        <v>246910000</v>
      </c>
      <c r="I104" s="66" t="s">
        <v>30</v>
      </c>
      <c r="J104" s="67" t="s">
        <v>89</v>
      </c>
      <c r="K104" s="83" t="s">
        <v>88</v>
      </c>
      <c r="L104" s="325" t="s">
        <v>43</v>
      </c>
      <c r="M104" s="350">
        <f t="shared" si="1"/>
        <v>246910000</v>
      </c>
      <c r="N104" s="31"/>
    </row>
    <row r="105" spans="1:19" ht="75">
      <c r="A105" s="81"/>
      <c r="B105" s="66" t="s">
        <v>31</v>
      </c>
      <c r="C105" s="67" t="s">
        <v>89</v>
      </c>
      <c r="D105" s="67"/>
      <c r="E105" s="67"/>
      <c r="F105" s="83" t="s">
        <v>88</v>
      </c>
      <c r="G105" s="69">
        <v>243960000</v>
      </c>
      <c r="H105" s="71">
        <f>'TABEL RENJA 2.3 27 JULI 2020'!H104</f>
        <v>212680000</v>
      </c>
      <c r="I105" s="66" t="s">
        <v>31</v>
      </c>
      <c r="J105" s="67" t="s">
        <v>89</v>
      </c>
      <c r="K105" s="83" t="s">
        <v>88</v>
      </c>
      <c r="L105" s="325" t="s">
        <v>43</v>
      </c>
      <c r="M105" s="350">
        <f t="shared" si="1"/>
        <v>212680000</v>
      </c>
      <c r="N105" s="31"/>
    </row>
    <row r="106" spans="1:19" ht="75">
      <c r="A106" s="81"/>
      <c r="B106" s="66" t="s">
        <v>32</v>
      </c>
      <c r="C106" s="67" t="s">
        <v>89</v>
      </c>
      <c r="D106" s="67"/>
      <c r="E106" s="67"/>
      <c r="F106" s="83" t="s">
        <v>88</v>
      </c>
      <c r="G106" s="69">
        <v>116610000</v>
      </c>
      <c r="H106" s="71">
        <f>'TABEL RENJA 2.3 27 JULI 2020'!H105</f>
        <v>243960000</v>
      </c>
      <c r="I106" s="66" t="s">
        <v>32</v>
      </c>
      <c r="J106" s="67" t="s">
        <v>89</v>
      </c>
      <c r="K106" s="83" t="s">
        <v>88</v>
      </c>
      <c r="L106" s="325" t="s">
        <v>43</v>
      </c>
      <c r="M106" s="350">
        <f t="shared" si="1"/>
        <v>243960000</v>
      </c>
      <c r="N106" s="31"/>
    </row>
    <row r="107" spans="1:19" ht="75">
      <c r="A107" s="81"/>
      <c r="B107" s="66" t="s">
        <v>33</v>
      </c>
      <c r="C107" s="67" t="s">
        <v>89</v>
      </c>
      <c r="D107" s="67"/>
      <c r="E107" s="67"/>
      <c r="F107" s="83" t="e">
        <f>SUM(F108+F109+F119+F129+F130+F139+F149+F150+F160+F170+F171+F181+F190+F199+F202)</f>
        <v>#VALUE!</v>
      </c>
      <c r="G107" s="69" t="s">
        <v>43</v>
      </c>
      <c r="H107" s="71"/>
      <c r="I107" s="66" t="s">
        <v>33</v>
      </c>
      <c r="J107" s="67" t="s">
        <v>89</v>
      </c>
      <c r="K107" s="83" t="s">
        <v>88</v>
      </c>
      <c r="L107" s="325" t="s">
        <v>43</v>
      </c>
      <c r="M107" s="350">
        <f t="shared" si="1"/>
        <v>0</v>
      </c>
      <c r="N107" s="31"/>
    </row>
    <row r="108" spans="1:19" s="198" customFormat="1" ht="75">
      <c r="A108" s="196" t="s">
        <v>141</v>
      </c>
      <c r="B108" s="62" t="s">
        <v>90</v>
      </c>
      <c r="C108" s="211"/>
      <c r="D108" s="266" t="s">
        <v>92</v>
      </c>
      <c r="E108" s="266">
        <v>0</v>
      </c>
      <c r="F108" s="63">
        <v>10000000</v>
      </c>
      <c r="G108" s="195">
        <v>9800000</v>
      </c>
      <c r="H108" s="194">
        <v>0</v>
      </c>
      <c r="I108" s="62" t="s">
        <v>90</v>
      </c>
      <c r="J108" s="211"/>
      <c r="K108" s="63" t="s">
        <v>144</v>
      </c>
      <c r="L108" s="326" t="s">
        <v>2</v>
      </c>
      <c r="M108" s="351">
        <f t="shared" si="1"/>
        <v>0</v>
      </c>
      <c r="N108" s="197"/>
      <c r="Q108" s="199"/>
      <c r="R108" s="199"/>
      <c r="S108" s="199"/>
    </row>
    <row r="109" spans="1:19" ht="120">
      <c r="A109" s="65">
        <v>19</v>
      </c>
      <c r="B109" s="66" t="s">
        <v>53</v>
      </c>
      <c r="C109" s="210" t="s">
        <v>23</v>
      </c>
      <c r="D109" s="241" t="s">
        <v>163</v>
      </c>
      <c r="E109" s="245" t="s">
        <v>163</v>
      </c>
      <c r="F109" s="72" t="s">
        <v>91</v>
      </c>
      <c r="G109" s="69" t="s">
        <v>92</v>
      </c>
      <c r="H109" s="70">
        <f>'TABEL RENJA 2.3 27 JULI 2020'!H108</f>
        <v>0</v>
      </c>
      <c r="I109" s="66" t="s">
        <v>53</v>
      </c>
      <c r="J109" s="210" t="s">
        <v>23</v>
      </c>
      <c r="K109" s="72" t="s">
        <v>91</v>
      </c>
      <c r="L109" s="325" t="s">
        <v>92</v>
      </c>
      <c r="M109" s="349"/>
      <c r="N109" s="31"/>
    </row>
    <row r="110" spans="1:19" ht="105">
      <c r="A110" s="65">
        <v>20</v>
      </c>
      <c r="B110" s="66" t="s">
        <v>93</v>
      </c>
      <c r="C110" s="210" t="s">
        <v>36</v>
      </c>
      <c r="D110" s="210"/>
      <c r="E110" s="210"/>
      <c r="F110" s="85" t="s">
        <v>94</v>
      </c>
      <c r="G110" s="69" t="s">
        <v>92</v>
      </c>
      <c r="H110" s="70">
        <f>'TABEL RENJA 2.3 27 JULI 2020'!H109</f>
        <v>731480000</v>
      </c>
      <c r="I110" s="66" t="s">
        <v>93</v>
      </c>
      <c r="J110" s="210" t="s">
        <v>36</v>
      </c>
      <c r="K110" s="85" t="s">
        <v>94</v>
      </c>
      <c r="L110" s="325" t="s">
        <v>92</v>
      </c>
      <c r="M110" s="349">
        <f t="shared" si="1"/>
        <v>731480000</v>
      </c>
      <c r="N110" s="31"/>
    </row>
    <row r="111" spans="1:19" ht="75">
      <c r="A111" s="65"/>
      <c r="B111" s="66" t="s">
        <v>25</v>
      </c>
      <c r="C111" s="67" t="s">
        <v>96</v>
      </c>
      <c r="D111" s="67"/>
      <c r="E111" s="67"/>
      <c r="F111" s="72">
        <v>86520000</v>
      </c>
      <c r="G111" s="69">
        <v>74520000</v>
      </c>
      <c r="H111" s="71">
        <f>'TABEL RENJA 2.3 27 JULI 2020'!H110</f>
        <v>17780000</v>
      </c>
      <c r="I111" s="66" t="s">
        <v>25</v>
      </c>
      <c r="J111" s="67" t="s">
        <v>96</v>
      </c>
      <c r="K111" s="72" t="s">
        <v>95</v>
      </c>
      <c r="L111" s="325"/>
      <c r="M111" s="350">
        <f t="shared" si="1"/>
        <v>17780000</v>
      </c>
      <c r="N111" s="31"/>
    </row>
    <row r="112" spans="1:19" ht="60">
      <c r="A112" s="80"/>
      <c r="B112" s="76" t="s">
        <v>26</v>
      </c>
      <c r="C112" s="77" t="s">
        <v>46</v>
      </c>
      <c r="D112" s="77"/>
      <c r="E112" s="77"/>
      <c r="F112" s="72">
        <v>65640000</v>
      </c>
      <c r="G112" s="385">
        <v>53640000</v>
      </c>
      <c r="H112" s="71">
        <f>'TABEL RENJA 2.3 27 JULI 2020'!H111</f>
        <v>74520000</v>
      </c>
      <c r="I112" s="76" t="s">
        <v>26</v>
      </c>
      <c r="J112" s="77" t="s">
        <v>46</v>
      </c>
      <c r="K112" s="72" t="s">
        <v>97</v>
      </c>
      <c r="L112" s="386" t="s">
        <v>98</v>
      </c>
      <c r="M112" s="350">
        <f t="shared" si="1"/>
        <v>74520000</v>
      </c>
      <c r="N112" s="31"/>
    </row>
    <row r="113" spans="1:14" ht="60">
      <c r="A113" s="80"/>
      <c r="B113" s="76" t="s">
        <v>27</v>
      </c>
      <c r="C113" s="77" t="s">
        <v>46</v>
      </c>
      <c r="D113" s="77"/>
      <c r="E113" s="77"/>
      <c r="F113" s="72">
        <v>88920000</v>
      </c>
      <c r="G113" s="385"/>
      <c r="H113" s="71">
        <f>'TABEL RENJA 2.3 27 JULI 2020'!H112</f>
        <v>53640000</v>
      </c>
      <c r="I113" s="76" t="s">
        <v>27</v>
      </c>
      <c r="J113" s="77" t="s">
        <v>46</v>
      </c>
      <c r="K113" s="72" t="s">
        <v>97</v>
      </c>
      <c r="L113" s="386"/>
      <c r="M113" s="350">
        <f t="shared" si="1"/>
        <v>53640000</v>
      </c>
      <c r="N113" s="31"/>
    </row>
    <row r="114" spans="1:14" ht="60">
      <c r="A114" s="80"/>
      <c r="B114" s="76" t="s">
        <v>28</v>
      </c>
      <c r="C114" s="77" t="s">
        <v>46</v>
      </c>
      <c r="D114" s="77"/>
      <c r="E114" s="77"/>
      <c r="F114" s="72">
        <v>138720000</v>
      </c>
      <c r="G114" s="385"/>
      <c r="H114" s="71">
        <f>'TABEL RENJA 2.3 27 JULI 2020'!H113</f>
        <v>76920000</v>
      </c>
      <c r="I114" s="76" t="s">
        <v>28</v>
      </c>
      <c r="J114" s="77" t="s">
        <v>46</v>
      </c>
      <c r="K114" s="72" t="s">
        <v>97</v>
      </c>
      <c r="L114" s="386"/>
      <c r="M114" s="350">
        <f t="shared" si="1"/>
        <v>76920000</v>
      </c>
      <c r="N114" s="31"/>
    </row>
    <row r="115" spans="1:14" ht="60">
      <c r="A115" s="80"/>
      <c r="B115" s="76" t="s">
        <v>29</v>
      </c>
      <c r="C115" s="77" t="s">
        <v>46</v>
      </c>
      <c r="D115" s="77"/>
      <c r="E115" s="77"/>
      <c r="F115" s="72">
        <v>163380000</v>
      </c>
      <c r="G115" s="385"/>
      <c r="H115" s="71">
        <f>'TABEL RENJA 2.3 27 JULI 2020'!H114</f>
        <v>126720000</v>
      </c>
      <c r="I115" s="76" t="s">
        <v>29</v>
      </c>
      <c r="J115" s="77" t="s">
        <v>46</v>
      </c>
      <c r="K115" s="72" t="s">
        <v>97</v>
      </c>
      <c r="L115" s="386"/>
      <c r="M115" s="350">
        <f t="shared" si="1"/>
        <v>126720000</v>
      </c>
      <c r="N115" s="31"/>
    </row>
    <row r="116" spans="1:14" ht="60">
      <c r="A116" s="80"/>
      <c r="B116" s="76" t="s">
        <v>30</v>
      </c>
      <c r="C116" s="77" t="s">
        <v>46</v>
      </c>
      <c r="D116" s="77"/>
      <c r="E116" s="77"/>
      <c r="F116" s="72">
        <v>67260000</v>
      </c>
      <c r="G116" s="385"/>
      <c r="H116" s="71">
        <f>'TABEL RENJA 2.3 27 JULI 2020'!H115</f>
        <v>147360000</v>
      </c>
      <c r="I116" s="76" t="s">
        <v>30</v>
      </c>
      <c r="J116" s="77" t="s">
        <v>46</v>
      </c>
      <c r="K116" s="72" t="s">
        <v>97</v>
      </c>
      <c r="L116" s="386"/>
      <c r="M116" s="350">
        <f t="shared" si="1"/>
        <v>147360000</v>
      </c>
      <c r="N116" s="31"/>
    </row>
    <row r="117" spans="1:14" ht="60">
      <c r="A117" s="80"/>
      <c r="B117" s="76" t="s">
        <v>31</v>
      </c>
      <c r="C117" s="77" t="s">
        <v>46</v>
      </c>
      <c r="D117" s="77"/>
      <c r="E117" s="77"/>
      <c r="F117" s="72">
        <v>138540000</v>
      </c>
      <c r="G117" s="385"/>
      <c r="H117" s="71">
        <f>'TABEL RENJA 2.3 27 JULI 2020'!H116</f>
        <v>55260000</v>
      </c>
      <c r="I117" s="76" t="s">
        <v>31</v>
      </c>
      <c r="J117" s="77" t="s">
        <v>46</v>
      </c>
      <c r="K117" s="72" t="s">
        <v>97</v>
      </c>
      <c r="L117" s="386"/>
      <c r="M117" s="350">
        <f t="shared" si="1"/>
        <v>55260000</v>
      </c>
      <c r="N117" s="31"/>
    </row>
    <row r="118" spans="1:14" ht="60">
      <c r="A118" s="80"/>
      <c r="B118" s="76" t="s">
        <v>32</v>
      </c>
      <c r="C118" s="77" t="s">
        <v>46</v>
      </c>
      <c r="D118" s="77"/>
      <c r="E118" s="77"/>
      <c r="F118" s="72">
        <v>64740000</v>
      </c>
      <c r="G118" s="385"/>
      <c r="H118" s="71">
        <f>'TABEL RENJA 2.3 27 JULI 2020'!H117</f>
        <v>126540000</v>
      </c>
      <c r="I118" s="76" t="s">
        <v>32</v>
      </c>
      <c r="J118" s="77" t="s">
        <v>46</v>
      </c>
      <c r="K118" s="72" t="s">
        <v>97</v>
      </c>
      <c r="L118" s="386"/>
      <c r="M118" s="350">
        <f t="shared" si="1"/>
        <v>126540000</v>
      </c>
      <c r="N118" s="31"/>
    </row>
    <row r="119" spans="1:14" ht="60">
      <c r="A119" s="80"/>
      <c r="B119" s="76" t="s">
        <v>33</v>
      </c>
      <c r="C119" s="77" t="s">
        <v>46</v>
      </c>
      <c r="D119" s="278" t="s">
        <v>176</v>
      </c>
      <c r="E119" s="268" t="s">
        <v>176</v>
      </c>
      <c r="F119" s="72" t="s">
        <v>97</v>
      </c>
      <c r="G119" s="385"/>
      <c r="H119" s="71">
        <f>'TABEL RENJA 2.3 27 JULI 2020'!H118</f>
        <v>52740000</v>
      </c>
      <c r="I119" s="76" t="s">
        <v>33</v>
      </c>
      <c r="J119" s="77" t="s">
        <v>46</v>
      </c>
      <c r="K119" s="72" t="s">
        <v>97</v>
      </c>
      <c r="L119" s="386"/>
      <c r="M119" s="350"/>
      <c r="N119" s="31"/>
    </row>
    <row r="120" spans="1:14" ht="105">
      <c r="A120" s="65">
        <v>21</v>
      </c>
      <c r="B120" s="66" t="s">
        <v>99</v>
      </c>
      <c r="C120" s="210" t="s">
        <v>36</v>
      </c>
      <c r="D120" s="210"/>
      <c r="E120" s="210"/>
      <c r="F120" s="85" t="s">
        <v>100</v>
      </c>
      <c r="G120" s="69" t="s">
        <v>2</v>
      </c>
      <c r="H120" s="70">
        <v>76040000</v>
      </c>
      <c r="I120" s="66" t="s">
        <v>99</v>
      </c>
      <c r="J120" s="210" t="s">
        <v>36</v>
      </c>
      <c r="K120" s="85" t="s">
        <v>100</v>
      </c>
      <c r="L120" s="325" t="s">
        <v>2</v>
      </c>
      <c r="M120" s="349">
        <f t="shared" si="1"/>
        <v>76040000</v>
      </c>
      <c r="N120" s="31"/>
    </row>
    <row r="121" spans="1:14" ht="75">
      <c r="A121" s="65"/>
      <c r="B121" s="66" t="s">
        <v>25</v>
      </c>
      <c r="C121" s="67"/>
      <c r="D121" s="67"/>
      <c r="E121" s="67"/>
      <c r="F121" s="72">
        <v>48400000</v>
      </c>
      <c r="G121" s="69">
        <v>91400000</v>
      </c>
      <c r="H121" s="71">
        <f>'TABEL RENJA 2.3 27 JULI 2020'!H120</f>
        <v>76040000</v>
      </c>
      <c r="I121" s="66" t="s">
        <v>25</v>
      </c>
      <c r="J121" s="67"/>
      <c r="K121" s="72" t="s">
        <v>101</v>
      </c>
      <c r="L121" s="325"/>
      <c r="M121" s="350">
        <f t="shared" si="1"/>
        <v>76040000</v>
      </c>
      <c r="N121" s="31"/>
    </row>
    <row r="122" spans="1:14" ht="60">
      <c r="A122" s="80"/>
      <c r="B122" s="76" t="s">
        <v>26</v>
      </c>
      <c r="C122" s="77" t="s">
        <v>46</v>
      </c>
      <c r="D122" s="77"/>
      <c r="E122" s="77"/>
      <c r="F122" s="72">
        <v>27000000</v>
      </c>
      <c r="G122" s="385">
        <v>70000000</v>
      </c>
      <c r="H122" s="71">
        <f>'TABEL RENJA 2.3 27 JULI 2020'!H121</f>
        <v>91400000</v>
      </c>
      <c r="I122" s="76" t="s">
        <v>26</v>
      </c>
      <c r="J122" s="77" t="s">
        <v>46</v>
      </c>
      <c r="K122" s="72" t="s">
        <v>102</v>
      </c>
      <c r="L122" s="386" t="s">
        <v>103</v>
      </c>
      <c r="M122" s="350">
        <f t="shared" si="1"/>
        <v>91400000</v>
      </c>
      <c r="N122" s="31"/>
    </row>
    <row r="123" spans="1:14" ht="60">
      <c r="A123" s="80"/>
      <c r="B123" s="76" t="s">
        <v>27</v>
      </c>
      <c r="C123" s="77" t="s">
        <v>46</v>
      </c>
      <c r="D123" s="77"/>
      <c r="E123" s="77"/>
      <c r="F123" s="72">
        <v>49200000</v>
      </c>
      <c r="G123" s="385"/>
      <c r="H123" s="71">
        <f>'TABEL RENJA 2.3 27 JULI 2020'!H122</f>
        <v>70000000</v>
      </c>
      <c r="I123" s="76" t="s">
        <v>27</v>
      </c>
      <c r="J123" s="77" t="s">
        <v>46</v>
      </c>
      <c r="K123" s="72" t="s">
        <v>102</v>
      </c>
      <c r="L123" s="386"/>
      <c r="M123" s="350">
        <f t="shared" si="1"/>
        <v>70000000</v>
      </c>
      <c r="N123" s="31"/>
    </row>
    <row r="124" spans="1:14" ht="60">
      <c r="A124" s="80"/>
      <c r="B124" s="76" t="s">
        <v>28</v>
      </c>
      <c r="C124" s="77" t="s">
        <v>46</v>
      </c>
      <c r="D124" s="77"/>
      <c r="E124" s="77"/>
      <c r="F124" s="72">
        <v>73600000</v>
      </c>
      <c r="G124" s="385"/>
      <c r="H124" s="71">
        <f>'TABEL RENJA 2.3 27 JULI 2020'!H123</f>
        <v>92200000</v>
      </c>
      <c r="I124" s="76" t="s">
        <v>28</v>
      </c>
      <c r="J124" s="77" t="s">
        <v>46</v>
      </c>
      <c r="K124" s="72" t="s">
        <v>102</v>
      </c>
      <c r="L124" s="386"/>
      <c r="M124" s="350">
        <f t="shared" si="1"/>
        <v>92200000</v>
      </c>
      <c r="N124" s="31"/>
    </row>
    <row r="125" spans="1:14" ht="60">
      <c r="A125" s="80"/>
      <c r="B125" s="76" t="s">
        <v>29</v>
      </c>
      <c r="C125" s="77" t="s">
        <v>46</v>
      </c>
      <c r="D125" s="77"/>
      <c r="E125" s="77"/>
      <c r="F125" s="72">
        <v>142490000</v>
      </c>
      <c r="G125" s="385"/>
      <c r="H125" s="71">
        <f>'TABEL RENJA 2.3 27 JULI 2020'!H124</f>
        <v>116600000</v>
      </c>
      <c r="I125" s="76" t="s">
        <v>29</v>
      </c>
      <c r="J125" s="77" t="s">
        <v>46</v>
      </c>
      <c r="K125" s="72" t="s">
        <v>102</v>
      </c>
      <c r="L125" s="386"/>
      <c r="M125" s="350">
        <f t="shared" si="1"/>
        <v>116600000</v>
      </c>
      <c r="N125" s="31"/>
    </row>
    <row r="126" spans="1:14" ht="60">
      <c r="A126" s="80"/>
      <c r="B126" s="76" t="s">
        <v>30</v>
      </c>
      <c r="C126" s="77" t="s">
        <v>46</v>
      </c>
      <c r="D126" s="77"/>
      <c r="E126" s="77"/>
      <c r="F126" s="72">
        <v>29200000</v>
      </c>
      <c r="G126" s="385"/>
      <c r="H126" s="71">
        <f>'TABEL RENJA 2.3 27 JULI 2020'!H125</f>
        <v>231200000</v>
      </c>
      <c r="I126" s="76" t="s">
        <v>30</v>
      </c>
      <c r="J126" s="77" t="s">
        <v>46</v>
      </c>
      <c r="K126" s="72" t="s">
        <v>102</v>
      </c>
      <c r="L126" s="386"/>
      <c r="M126" s="350">
        <f t="shared" si="1"/>
        <v>231200000</v>
      </c>
      <c r="N126" s="31"/>
    </row>
    <row r="127" spans="1:14" ht="60">
      <c r="A127" s="80"/>
      <c r="B127" s="76" t="s">
        <v>31</v>
      </c>
      <c r="C127" s="77" t="s">
        <v>46</v>
      </c>
      <c r="D127" s="77"/>
      <c r="E127" s="77"/>
      <c r="F127" s="72">
        <v>142000000</v>
      </c>
      <c r="G127" s="385"/>
      <c r="H127" s="71">
        <f>'TABEL RENJA 2.3 27 JULI 2020'!H126</f>
        <v>60200000</v>
      </c>
      <c r="I127" s="76" t="s">
        <v>31</v>
      </c>
      <c r="J127" s="77" t="s">
        <v>46</v>
      </c>
      <c r="K127" s="72" t="s">
        <v>102</v>
      </c>
      <c r="L127" s="386"/>
      <c r="M127" s="350">
        <f t="shared" si="1"/>
        <v>60200000</v>
      </c>
      <c r="N127" s="31"/>
    </row>
    <row r="128" spans="1:14" ht="60">
      <c r="A128" s="80"/>
      <c r="B128" s="76" t="s">
        <v>32</v>
      </c>
      <c r="C128" s="77" t="s">
        <v>46</v>
      </c>
      <c r="D128" s="77"/>
      <c r="E128" s="77"/>
      <c r="F128" s="72">
        <v>23600000</v>
      </c>
      <c r="G128" s="385"/>
      <c r="H128" s="71">
        <f>'TABEL RENJA 2.3 27 JULI 2020'!H127</f>
        <v>185000000</v>
      </c>
      <c r="I128" s="76" t="s">
        <v>32</v>
      </c>
      <c r="J128" s="77" t="s">
        <v>46</v>
      </c>
      <c r="K128" s="72" t="s">
        <v>102</v>
      </c>
      <c r="L128" s="386"/>
      <c r="M128" s="350">
        <f t="shared" si="1"/>
        <v>185000000</v>
      </c>
      <c r="N128" s="31"/>
    </row>
    <row r="129" spans="1:14" ht="60">
      <c r="A129" s="80"/>
      <c r="B129" s="222" t="s">
        <v>33</v>
      </c>
      <c r="C129" s="77" t="s">
        <v>46</v>
      </c>
      <c r="D129" s="270" t="s">
        <v>177</v>
      </c>
      <c r="E129" s="270" t="s">
        <v>177</v>
      </c>
      <c r="F129" s="72">
        <v>29250000</v>
      </c>
      <c r="G129" s="385"/>
      <c r="H129" s="71">
        <v>28210000</v>
      </c>
      <c r="I129" s="76" t="s">
        <v>33</v>
      </c>
      <c r="J129" s="77" t="s">
        <v>46</v>
      </c>
      <c r="K129" s="72" t="s">
        <v>102</v>
      </c>
      <c r="L129" s="386"/>
      <c r="M129" s="350"/>
      <c r="N129" s="31"/>
    </row>
    <row r="130" spans="1:14" ht="75">
      <c r="A130" s="65">
        <v>22</v>
      </c>
      <c r="B130" s="66" t="s">
        <v>104</v>
      </c>
      <c r="C130" s="210" t="s">
        <v>36</v>
      </c>
      <c r="D130" s="252" t="s">
        <v>178</v>
      </c>
      <c r="E130" s="252" t="s">
        <v>178</v>
      </c>
      <c r="F130" s="85" t="s">
        <v>105</v>
      </c>
      <c r="G130" s="69" t="s">
        <v>106</v>
      </c>
      <c r="H130" s="70">
        <f>'TABEL RENJA 2.3 27 JULI 2020'!H129</f>
        <v>28210000</v>
      </c>
      <c r="I130" s="66" t="s">
        <v>104</v>
      </c>
      <c r="J130" s="210" t="s">
        <v>36</v>
      </c>
      <c r="K130" s="85" t="s">
        <v>105</v>
      </c>
      <c r="L130" s="325" t="s">
        <v>106</v>
      </c>
      <c r="M130" s="349"/>
      <c r="N130" s="31"/>
    </row>
    <row r="131" spans="1:14" ht="75">
      <c r="A131" s="65">
        <v>23</v>
      </c>
      <c r="B131" s="66" t="s">
        <v>107</v>
      </c>
      <c r="C131" s="210" t="s">
        <v>36</v>
      </c>
      <c r="D131" s="210"/>
      <c r="E131" s="210"/>
      <c r="F131" s="85" t="s">
        <v>108</v>
      </c>
      <c r="G131" s="69">
        <v>231875000</v>
      </c>
      <c r="H131" s="70">
        <f>'TABEL RENJA 2.3 27 JULI 2020'!H130</f>
        <v>2128830000</v>
      </c>
      <c r="I131" s="66" t="s">
        <v>107</v>
      </c>
      <c r="J131" s="210" t="s">
        <v>36</v>
      </c>
      <c r="K131" s="85" t="s">
        <v>108</v>
      </c>
      <c r="L131" s="325" t="s">
        <v>2</v>
      </c>
      <c r="M131" s="349">
        <f t="shared" si="1"/>
        <v>2128830000</v>
      </c>
      <c r="N131" s="31"/>
    </row>
    <row r="132" spans="1:14" ht="45">
      <c r="A132" s="65"/>
      <c r="B132" s="66" t="s">
        <v>26</v>
      </c>
      <c r="C132" s="67" t="s">
        <v>35</v>
      </c>
      <c r="D132" s="67"/>
      <c r="E132" s="67"/>
      <c r="F132" s="85" t="s">
        <v>108</v>
      </c>
      <c r="G132" s="69">
        <v>231875000</v>
      </c>
      <c r="H132" s="71">
        <f>'TABEL RENJA 2.3 27 JULI 2020'!H131</f>
        <v>228520000</v>
      </c>
      <c r="I132" s="66" t="s">
        <v>26</v>
      </c>
      <c r="J132" s="67" t="s">
        <v>35</v>
      </c>
      <c r="K132" s="85" t="s">
        <v>108</v>
      </c>
      <c r="L132" s="325" t="s">
        <v>2</v>
      </c>
      <c r="M132" s="350">
        <f t="shared" si="1"/>
        <v>228520000</v>
      </c>
      <c r="N132" s="31"/>
    </row>
    <row r="133" spans="1:14" ht="45">
      <c r="A133" s="65"/>
      <c r="B133" s="66" t="s">
        <v>27</v>
      </c>
      <c r="C133" s="67" t="s">
        <v>35</v>
      </c>
      <c r="D133" s="67"/>
      <c r="E133" s="67"/>
      <c r="F133" s="85" t="s">
        <v>108</v>
      </c>
      <c r="G133" s="69">
        <v>272675000</v>
      </c>
      <c r="H133" s="71">
        <f>'TABEL RENJA 2.3 27 JULI 2020'!H132</f>
        <v>213000000</v>
      </c>
      <c r="I133" s="66" t="s">
        <v>27</v>
      </c>
      <c r="J133" s="67" t="s">
        <v>35</v>
      </c>
      <c r="K133" s="85" t="s">
        <v>108</v>
      </c>
      <c r="L133" s="325" t="s">
        <v>2</v>
      </c>
      <c r="M133" s="350">
        <f t="shared" si="1"/>
        <v>213000000</v>
      </c>
      <c r="N133" s="31"/>
    </row>
    <row r="134" spans="1:14" ht="45">
      <c r="A134" s="65"/>
      <c r="B134" s="66" t="s">
        <v>28</v>
      </c>
      <c r="C134" s="67" t="s">
        <v>35</v>
      </c>
      <c r="D134" s="67"/>
      <c r="E134" s="67"/>
      <c r="F134" s="85" t="s">
        <v>108</v>
      </c>
      <c r="G134" s="69">
        <v>293075000</v>
      </c>
      <c r="H134" s="71">
        <f>'TABEL RENJA 2.3 27 JULI 2020'!H133</f>
        <v>270840000</v>
      </c>
      <c r="I134" s="66" t="s">
        <v>28</v>
      </c>
      <c r="J134" s="67" t="s">
        <v>35</v>
      </c>
      <c r="K134" s="85" t="s">
        <v>108</v>
      </c>
      <c r="L134" s="325" t="s">
        <v>2</v>
      </c>
      <c r="M134" s="350">
        <f t="shared" si="1"/>
        <v>270840000</v>
      </c>
      <c r="N134" s="31"/>
    </row>
    <row r="135" spans="1:14" ht="45">
      <c r="A135" s="65"/>
      <c r="B135" s="66" t="s">
        <v>29</v>
      </c>
      <c r="C135" s="67" t="s">
        <v>35</v>
      </c>
      <c r="D135" s="67"/>
      <c r="E135" s="67"/>
      <c r="F135" s="85" t="s">
        <v>108</v>
      </c>
      <c r="G135" s="69">
        <v>470317000</v>
      </c>
      <c r="H135" s="71">
        <f>'TABEL RENJA 2.3 27 JULI 2020'!H134</f>
        <v>288100000</v>
      </c>
      <c r="I135" s="66" t="s">
        <v>29</v>
      </c>
      <c r="J135" s="67" t="s">
        <v>35</v>
      </c>
      <c r="K135" s="85" t="s">
        <v>108</v>
      </c>
      <c r="L135" s="325" t="s">
        <v>2</v>
      </c>
      <c r="M135" s="350">
        <f t="shared" si="1"/>
        <v>288100000</v>
      </c>
      <c r="N135" s="31"/>
    </row>
    <row r="136" spans="1:14" ht="45">
      <c r="A136" s="65"/>
      <c r="B136" s="66" t="s">
        <v>30</v>
      </c>
      <c r="C136" s="67" t="s">
        <v>35</v>
      </c>
      <c r="D136" s="67"/>
      <c r="E136" s="67"/>
      <c r="F136" s="85" t="s">
        <v>108</v>
      </c>
      <c r="G136" s="69">
        <v>170675000</v>
      </c>
      <c r="H136" s="71">
        <f>'TABEL RENJA 2.3 27 JULI 2020'!H135</f>
        <v>469800000</v>
      </c>
      <c r="I136" s="66" t="s">
        <v>30</v>
      </c>
      <c r="J136" s="67" t="s">
        <v>35</v>
      </c>
      <c r="K136" s="85" t="s">
        <v>108</v>
      </c>
      <c r="L136" s="325" t="s">
        <v>2</v>
      </c>
      <c r="M136" s="350">
        <f t="shared" si="1"/>
        <v>469800000</v>
      </c>
      <c r="N136" s="31"/>
    </row>
    <row r="137" spans="1:14" ht="45">
      <c r="A137" s="65"/>
      <c r="B137" s="66" t="s">
        <v>31</v>
      </c>
      <c r="C137" s="67" t="s">
        <v>35</v>
      </c>
      <c r="D137" s="67"/>
      <c r="E137" s="67"/>
      <c r="F137" s="85" t="s">
        <v>108</v>
      </c>
      <c r="G137" s="69">
        <v>395075000</v>
      </c>
      <c r="H137" s="71">
        <f>'TABEL RENJA 2.3 27 JULI 2020'!H136</f>
        <v>163200000</v>
      </c>
      <c r="I137" s="66" t="s">
        <v>31</v>
      </c>
      <c r="J137" s="67" t="s">
        <v>35</v>
      </c>
      <c r="K137" s="85" t="s">
        <v>108</v>
      </c>
      <c r="L137" s="325" t="s">
        <v>2</v>
      </c>
      <c r="M137" s="350">
        <f t="shared" si="1"/>
        <v>163200000</v>
      </c>
      <c r="N137" s="31"/>
    </row>
    <row r="138" spans="1:14" ht="45">
      <c r="A138" s="65"/>
      <c r="B138" s="66" t="s">
        <v>32</v>
      </c>
      <c r="C138" s="67" t="s">
        <v>35</v>
      </c>
      <c r="D138" s="67"/>
      <c r="E138" s="67"/>
      <c r="F138" s="85" t="s">
        <v>108</v>
      </c>
      <c r="G138" s="69">
        <v>91075000</v>
      </c>
      <c r="H138" s="71">
        <f>'TABEL RENJA 2.3 27 JULI 2020'!H137</f>
        <v>412630000</v>
      </c>
      <c r="I138" s="66" t="s">
        <v>32</v>
      </c>
      <c r="J138" s="67" t="s">
        <v>35</v>
      </c>
      <c r="K138" s="85" t="s">
        <v>108</v>
      </c>
      <c r="L138" s="325" t="s">
        <v>2</v>
      </c>
      <c r="M138" s="350">
        <f t="shared" ref="M138:M201" si="2">H138</f>
        <v>412630000</v>
      </c>
      <c r="N138" s="31"/>
    </row>
    <row r="139" spans="1:14" ht="45">
      <c r="A139" s="65"/>
      <c r="B139" s="66" t="s">
        <v>33</v>
      </c>
      <c r="C139" s="67" t="s">
        <v>35</v>
      </c>
      <c r="D139" s="272" t="s">
        <v>179</v>
      </c>
      <c r="E139" s="272" t="s">
        <v>180</v>
      </c>
      <c r="F139" s="85" t="s">
        <v>108</v>
      </c>
      <c r="G139" s="69" t="s">
        <v>2</v>
      </c>
      <c r="H139" s="71">
        <f>'TABEL RENJA 2.3 27 JULI 2020'!H138</f>
        <v>82740000</v>
      </c>
      <c r="I139" s="66" t="s">
        <v>33</v>
      </c>
      <c r="J139" s="67" t="s">
        <v>35</v>
      </c>
      <c r="K139" s="85" t="s">
        <v>108</v>
      </c>
      <c r="L139" s="325" t="s">
        <v>2</v>
      </c>
      <c r="M139" s="350"/>
      <c r="N139" s="31"/>
    </row>
    <row r="140" spans="1:14" ht="120">
      <c r="A140" s="65">
        <v>24</v>
      </c>
      <c r="B140" s="66" t="s">
        <v>109</v>
      </c>
      <c r="C140" s="210" t="s">
        <v>36</v>
      </c>
      <c r="D140" s="210"/>
      <c r="E140" s="210"/>
      <c r="F140" s="85" t="s">
        <v>110</v>
      </c>
      <c r="G140" s="69" t="s">
        <v>2</v>
      </c>
      <c r="H140" s="70">
        <f>'TABEL RENJA 2.3 27 JULI 2020'!H139</f>
        <v>137349000</v>
      </c>
      <c r="I140" s="66" t="s">
        <v>109</v>
      </c>
      <c r="J140" s="210" t="s">
        <v>36</v>
      </c>
      <c r="K140" s="85" t="s">
        <v>110</v>
      </c>
      <c r="L140" s="325" t="s">
        <v>2</v>
      </c>
      <c r="M140" s="349"/>
      <c r="N140" s="31"/>
    </row>
    <row r="141" spans="1:14" ht="105">
      <c r="A141" s="65"/>
      <c r="B141" s="66" t="s">
        <v>25</v>
      </c>
      <c r="C141" s="67" t="s">
        <v>24</v>
      </c>
      <c r="D141" s="67"/>
      <c r="E141" s="67"/>
      <c r="F141" s="85" t="s">
        <v>110</v>
      </c>
      <c r="G141" s="69" t="s">
        <v>2</v>
      </c>
      <c r="H141" s="71">
        <f>'TABEL RENJA 2.3 27 JULI 2020'!H140</f>
        <v>16423000</v>
      </c>
      <c r="I141" s="66" t="s">
        <v>25</v>
      </c>
      <c r="J141" s="67" t="s">
        <v>24</v>
      </c>
      <c r="K141" s="85" t="s">
        <v>110</v>
      </c>
      <c r="L141" s="325" t="s">
        <v>2</v>
      </c>
      <c r="M141" s="350"/>
      <c r="N141" s="31"/>
    </row>
    <row r="142" spans="1:14" ht="105">
      <c r="A142" s="65"/>
      <c r="B142" s="66" t="s">
        <v>26</v>
      </c>
      <c r="C142" s="67" t="s">
        <v>35</v>
      </c>
      <c r="D142" s="67"/>
      <c r="E142" s="67"/>
      <c r="F142" s="85" t="s">
        <v>110</v>
      </c>
      <c r="G142" s="69" t="s">
        <v>2</v>
      </c>
      <c r="H142" s="71">
        <f>'TABEL RENJA 2.3 27 JULI 2020'!H141</f>
        <v>15650000</v>
      </c>
      <c r="I142" s="66" t="s">
        <v>26</v>
      </c>
      <c r="J142" s="67" t="s">
        <v>35</v>
      </c>
      <c r="K142" s="85" t="s">
        <v>110</v>
      </c>
      <c r="L142" s="325" t="s">
        <v>2</v>
      </c>
      <c r="M142" s="350"/>
      <c r="N142" s="31"/>
    </row>
    <row r="143" spans="1:14" ht="105">
      <c r="A143" s="65"/>
      <c r="B143" s="66" t="s">
        <v>27</v>
      </c>
      <c r="C143" s="67" t="s">
        <v>35</v>
      </c>
      <c r="D143" s="67"/>
      <c r="E143" s="67"/>
      <c r="F143" s="85" t="s">
        <v>110</v>
      </c>
      <c r="G143" s="69" t="s">
        <v>2</v>
      </c>
      <c r="H143" s="71">
        <f>'TABEL RENJA 2.3 27 JULI 2020'!H142</f>
        <v>14720000</v>
      </c>
      <c r="I143" s="66" t="s">
        <v>27</v>
      </c>
      <c r="J143" s="67" t="s">
        <v>35</v>
      </c>
      <c r="K143" s="85" t="s">
        <v>110</v>
      </c>
      <c r="L143" s="325" t="s">
        <v>2</v>
      </c>
      <c r="M143" s="350">
        <f t="shared" si="2"/>
        <v>14720000</v>
      </c>
      <c r="N143" s="31"/>
    </row>
    <row r="144" spans="1:14" ht="105">
      <c r="A144" s="65"/>
      <c r="B144" s="66" t="s">
        <v>28</v>
      </c>
      <c r="C144" s="67" t="s">
        <v>35</v>
      </c>
      <c r="D144" s="67"/>
      <c r="E144" s="67"/>
      <c r="F144" s="85" t="s">
        <v>110</v>
      </c>
      <c r="G144" s="69" t="s">
        <v>2</v>
      </c>
      <c r="H144" s="71">
        <f>'TABEL RENJA 2.3 27 JULI 2020'!H143</f>
        <v>16500000</v>
      </c>
      <c r="I144" s="66" t="s">
        <v>28</v>
      </c>
      <c r="J144" s="67" t="s">
        <v>35</v>
      </c>
      <c r="K144" s="85" t="s">
        <v>110</v>
      </c>
      <c r="L144" s="325" t="s">
        <v>2</v>
      </c>
      <c r="M144" s="350">
        <f t="shared" si="2"/>
        <v>16500000</v>
      </c>
      <c r="N144" s="31"/>
    </row>
    <row r="145" spans="1:14" ht="105">
      <c r="A145" s="65"/>
      <c r="B145" s="66" t="s">
        <v>29</v>
      </c>
      <c r="C145" s="67" t="s">
        <v>35</v>
      </c>
      <c r="D145" s="67"/>
      <c r="E145" s="67"/>
      <c r="F145" s="85" t="s">
        <v>110</v>
      </c>
      <c r="G145" s="69" t="s">
        <v>2</v>
      </c>
      <c r="H145" s="71">
        <f>'TABEL RENJA 2.3 27 JULI 2020'!H144</f>
        <v>14720000</v>
      </c>
      <c r="I145" s="66" t="s">
        <v>29</v>
      </c>
      <c r="J145" s="67" t="s">
        <v>35</v>
      </c>
      <c r="K145" s="85" t="s">
        <v>110</v>
      </c>
      <c r="L145" s="325" t="s">
        <v>2</v>
      </c>
      <c r="M145" s="350">
        <f t="shared" si="2"/>
        <v>14720000</v>
      </c>
      <c r="N145" s="31"/>
    </row>
    <row r="146" spans="1:14" ht="105">
      <c r="A146" s="65"/>
      <c r="B146" s="66" t="s">
        <v>30</v>
      </c>
      <c r="C146" s="67" t="s">
        <v>35</v>
      </c>
      <c r="D146" s="67"/>
      <c r="E146" s="67"/>
      <c r="F146" s="85" t="s">
        <v>110</v>
      </c>
      <c r="G146" s="69" t="s">
        <v>2</v>
      </c>
      <c r="H146" s="71">
        <f>'TABEL RENJA 2.3 27 JULI 2020'!H145</f>
        <v>15460000</v>
      </c>
      <c r="I146" s="66" t="s">
        <v>30</v>
      </c>
      <c r="J146" s="67" t="s">
        <v>35</v>
      </c>
      <c r="K146" s="85" t="s">
        <v>110</v>
      </c>
      <c r="L146" s="325" t="s">
        <v>2</v>
      </c>
      <c r="M146" s="350">
        <f t="shared" si="2"/>
        <v>15460000</v>
      </c>
      <c r="N146" s="31"/>
    </row>
    <row r="147" spans="1:14" ht="105">
      <c r="A147" s="65"/>
      <c r="B147" s="66" t="s">
        <v>31</v>
      </c>
      <c r="C147" s="67" t="s">
        <v>35</v>
      </c>
      <c r="D147" s="67"/>
      <c r="E147" s="67"/>
      <c r="F147" s="85" t="s">
        <v>110</v>
      </c>
      <c r="G147" s="69" t="s">
        <v>2</v>
      </c>
      <c r="H147" s="71">
        <f>'TABEL RENJA 2.3 27 JULI 2020'!H146</f>
        <v>14201000</v>
      </c>
      <c r="I147" s="66" t="s">
        <v>31</v>
      </c>
      <c r="J147" s="67" t="s">
        <v>35</v>
      </c>
      <c r="K147" s="85" t="s">
        <v>110</v>
      </c>
      <c r="L147" s="325" t="s">
        <v>2</v>
      </c>
      <c r="M147" s="350">
        <f t="shared" si="2"/>
        <v>14201000</v>
      </c>
      <c r="N147" s="31"/>
    </row>
    <row r="148" spans="1:14" ht="105">
      <c r="A148" s="65"/>
      <c r="B148" s="66" t="s">
        <v>32</v>
      </c>
      <c r="C148" s="67" t="s">
        <v>35</v>
      </c>
      <c r="D148" s="67"/>
      <c r="E148" s="67"/>
      <c r="F148" s="85" t="s">
        <v>110</v>
      </c>
      <c r="G148" s="69" t="s">
        <v>2</v>
      </c>
      <c r="H148" s="71">
        <f>'TABEL RENJA 2.3 27 JULI 2020'!H147</f>
        <v>16500000</v>
      </c>
      <c r="I148" s="66" t="s">
        <v>32</v>
      </c>
      <c r="J148" s="67" t="s">
        <v>35</v>
      </c>
      <c r="K148" s="85" t="s">
        <v>110</v>
      </c>
      <c r="L148" s="325" t="s">
        <v>2</v>
      </c>
      <c r="M148" s="350">
        <f t="shared" si="2"/>
        <v>16500000</v>
      </c>
      <c r="N148" s="31"/>
    </row>
    <row r="149" spans="1:14" ht="105">
      <c r="A149" s="65"/>
      <c r="B149" s="66" t="s">
        <v>33</v>
      </c>
      <c r="C149" s="67" t="s">
        <v>35</v>
      </c>
      <c r="D149" s="271" t="s">
        <v>92</v>
      </c>
      <c r="E149" s="271" t="s">
        <v>92</v>
      </c>
      <c r="F149" s="85" t="s">
        <v>110</v>
      </c>
      <c r="G149" s="69" t="s">
        <v>2</v>
      </c>
      <c r="H149" s="71">
        <f>'TABEL RENJA 2.3 27 JULI 2020'!H148</f>
        <v>13175000</v>
      </c>
      <c r="I149" s="66" t="s">
        <v>33</v>
      </c>
      <c r="J149" s="67" t="s">
        <v>35</v>
      </c>
      <c r="K149" s="85" t="s">
        <v>110</v>
      </c>
      <c r="L149" s="325" t="s">
        <v>2</v>
      </c>
      <c r="M149" s="350">
        <f t="shared" si="2"/>
        <v>13175000</v>
      </c>
      <c r="N149" s="31"/>
    </row>
    <row r="150" spans="1:14" ht="60">
      <c r="A150" s="65">
        <v>25</v>
      </c>
      <c r="B150" s="66" t="s">
        <v>111</v>
      </c>
      <c r="C150" s="210" t="s">
        <v>24</v>
      </c>
      <c r="D150" s="252" t="s">
        <v>179</v>
      </c>
      <c r="E150" s="252" t="s">
        <v>179</v>
      </c>
      <c r="F150" s="72" t="s">
        <v>112</v>
      </c>
      <c r="G150" s="69" t="s">
        <v>92</v>
      </c>
      <c r="H150" s="70">
        <f>'TABEL RENJA 2.3 27 JULI 2020'!H149</f>
        <v>32100000</v>
      </c>
      <c r="I150" s="66" t="s">
        <v>111</v>
      </c>
      <c r="J150" s="210" t="s">
        <v>24</v>
      </c>
      <c r="K150" s="72" t="s">
        <v>112</v>
      </c>
      <c r="L150" s="325" t="s">
        <v>92</v>
      </c>
      <c r="M150" s="349">
        <f t="shared" si="2"/>
        <v>32100000</v>
      </c>
      <c r="N150" s="31"/>
    </row>
    <row r="151" spans="1:14" ht="60">
      <c r="A151" s="65">
        <v>26</v>
      </c>
      <c r="B151" s="66" t="s">
        <v>113</v>
      </c>
      <c r="C151" s="210" t="s">
        <v>36</v>
      </c>
      <c r="D151" s="210"/>
      <c r="E151" s="210"/>
      <c r="F151" s="68">
        <v>125940000</v>
      </c>
      <c r="G151" s="69">
        <v>97523000</v>
      </c>
      <c r="H151" s="70">
        <f>'TABEL RENJA 2.3 27 JULI 2020'!H150</f>
        <v>440503000</v>
      </c>
      <c r="I151" s="66" t="s">
        <v>113</v>
      </c>
      <c r="J151" s="210" t="s">
        <v>36</v>
      </c>
      <c r="K151" s="68" t="s">
        <v>45</v>
      </c>
      <c r="L151" s="325" t="s">
        <v>2</v>
      </c>
      <c r="M151" s="349">
        <f t="shared" si="2"/>
        <v>440503000</v>
      </c>
      <c r="N151" s="31"/>
    </row>
    <row r="152" spans="1:14" ht="60">
      <c r="A152" s="65"/>
      <c r="B152" s="66" t="s">
        <v>25</v>
      </c>
      <c r="C152" s="67" t="s">
        <v>24</v>
      </c>
      <c r="D152" s="67"/>
      <c r="E152" s="67"/>
      <c r="F152" s="68" t="s">
        <v>45</v>
      </c>
      <c r="G152" s="69" t="s">
        <v>2</v>
      </c>
      <c r="H152" s="71">
        <f>'TABEL RENJA 2.3 27 JULI 2020'!H151</f>
        <v>83923000</v>
      </c>
      <c r="I152" s="66" t="s">
        <v>25</v>
      </c>
      <c r="J152" s="67" t="s">
        <v>24</v>
      </c>
      <c r="K152" s="68" t="s">
        <v>45</v>
      </c>
      <c r="L152" s="325" t="s">
        <v>2</v>
      </c>
      <c r="M152" s="350">
        <f t="shared" si="2"/>
        <v>83923000</v>
      </c>
      <c r="N152" s="31"/>
    </row>
    <row r="153" spans="1:14" ht="60">
      <c r="A153" s="65"/>
      <c r="B153" s="66" t="s">
        <v>26</v>
      </c>
      <c r="C153" s="67" t="s">
        <v>35</v>
      </c>
      <c r="D153" s="67"/>
      <c r="E153" s="67"/>
      <c r="F153" s="68" t="s">
        <v>45</v>
      </c>
      <c r="G153" s="69" t="s">
        <v>2</v>
      </c>
      <c r="H153" s="71">
        <f>'TABEL RENJA 2.3 27 JULI 2020'!H152</f>
        <v>45700000</v>
      </c>
      <c r="I153" s="66" t="s">
        <v>26</v>
      </c>
      <c r="J153" s="67" t="s">
        <v>35</v>
      </c>
      <c r="K153" s="68" t="s">
        <v>45</v>
      </c>
      <c r="L153" s="325" t="s">
        <v>2</v>
      </c>
      <c r="M153" s="350">
        <f t="shared" si="2"/>
        <v>45700000</v>
      </c>
      <c r="N153" s="31"/>
    </row>
    <row r="154" spans="1:14" ht="60">
      <c r="A154" s="65"/>
      <c r="B154" s="66" t="s">
        <v>27</v>
      </c>
      <c r="C154" s="67" t="s">
        <v>35</v>
      </c>
      <c r="D154" s="67"/>
      <c r="E154" s="67"/>
      <c r="F154" s="68" t="s">
        <v>45</v>
      </c>
      <c r="G154" s="69" t="s">
        <v>2</v>
      </c>
      <c r="H154" s="71">
        <f>'TABEL RENJA 2.3 27 JULI 2020'!H153</f>
        <v>42550000</v>
      </c>
      <c r="I154" s="66" t="s">
        <v>27</v>
      </c>
      <c r="J154" s="67" t="s">
        <v>35</v>
      </c>
      <c r="K154" s="68" t="s">
        <v>45</v>
      </c>
      <c r="L154" s="325" t="s">
        <v>2</v>
      </c>
      <c r="M154" s="350">
        <f t="shared" si="2"/>
        <v>42550000</v>
      </c>
      <c r="N154" s="31"/>
    </row>
    <row r="155" spans="1:14" ht="60">
      <c r="A155" s="65"/>
      <c r="B155" s="66" t="s">
        <v>28</v>
      </c>
      <c r="C155" s="67" t="s">
        <v>35</v>
      </c>
      <c r="D155" s="67"/>
      <c r="E155" s="67"/>
      <c r="F155" s="68" t="s">
        <v>45</v>
      </c>
      <c r="G155" s="69" t="s">
        <v>2</v>
      </c>
      <c r="H155" s="71">
        <f>'TABEL RENJA 2.3 27 JULI 2020'!H154</f>
        <v>45000000</v>
      </c>
      <c r="I155" s="66" t="s">
        <v>28</v>
      </c>
      <c r="J155" s="67" t="s">
        <v>35</v>
      </c>
      <c r="K155" s="68" t="s">
        <v>45</v>
      </c>
      <c r="L155" s="325" t="s">
        <v>2</v>
      </c>
      <c r="M155" s="350">
        <f t="shared" si="2"/>
        <v>45000000</v>
      </c>
      <c r="N155" s="31"/>
    </row>
    <row r="156" spans="1:14" ht="60">
      <c r="A156" s="65"/>
      <c r="B156" s="66" t="s">
        <v>29</v>
      </c>
      <c r="C156" s="67" t="s">
        <v>35</v>
      </c>
      <c r="D156" s="67"/>
      <c r="E156" s="67"/>
      <c r="F156" s="68" t="s">
        <v>45</v>
      </c>
      <c r="G156" s="69" t="s">
        <v>2</v>
      </c>
      <c r="H156" s="71">
        <f>'TABEL RENJA 2.3 27 JULI 2020'!H155</f>
        <v>44000000</v>
      </c>
      <c r="I156" s="66" t="s">
        <v>29</v>
      </c>
      <c r="J156" s="67" t="s">
        <v>35</v>
      </c>
      <c r="K156" s="68" t="s">
        <v>45</v>
      </c>
      <c r="L156" s="325" t="s">
        <v>2</v>
      </c>
      <c r="M156" s="350">
        <f t="shared" si="2"/>
        <v>44000000</v>
      </c>
      <c r="N156" s="31"/>
    </row>
    <row r="157" spans="1:14" ht="60">
      <c r="A157" s="65"/>
      <c r="B157" s="66" t="s">
        <v>30</v>
      </c>
      <c r="C157" s="67" t="s">
        <v>35</v>
      </c>
      <c r="D157" s="67"/>
      <c r="E157" s="67"/>
      <c r="F157" s="68" t="s">
        <v>45</v>
      </c>
      <c r="G157" s="69" t="s">
        <v>2</v>
      </c>
      <c r="H157" s="71">
        <f>'TABEL RENJA 2.3 27 JULI 2020'!H156</f>
        <v>44180000</v>
      </c>
      <c r="I157" s="66" t="s">
        <v>30</v>
      </c>
      <c r="J157" s="67" t="s">
        <v>35</v>
      </c>
      <c r="K157" s="68" t="s">
        <v>45</v>
      </c>
      <c r="L157" s="325" t="s">
        <v>2</v>
      </c>
      <c r="M157" s="350">
        <f t="shared" si="2"/>
        <v>44180000</v>
      </c>
      <c r="N157" s="31"/>
    </row>
    <row r="158" spans="1:14" ht="60">
      <c r="A158" s="65"/>
      <c r="B158" s="66" t="s">
        <v>31</v>
      </c>
      <c r="C158" s="67" t="s">
        <v>35</v>
      </c>
      <c r="D158" s="67"/>
      <c r="E158" s="67"/>
      <c r="F158" s="68" t="s">
        <v>45</v>
      </c>
      <c r="G158" s="69" t="s">
        <v>2</v>
      </c>
      <c r="H158" s="71">
        <f>'TABEL RENJA 2.3 27 JULI 2020'!H157</f>
        <v>45150000</v>
      </c>
      <c r="I158" s="66" t="s">
        <v>31</v>
      </c>
      <c r="J158" s="67" t="s">
        <v>35</v>
      </c>
      <c r="K158" s="68" t="s">
        <v>45</v>
      </c>
      <c r="L158" s="325" t="s">
        <v>2</v>
      </c>
      <c r="M158" s="350">
        <f t="shared" si="2"/>
        <v>45150000</v>
      </c>
      <c r="N158" s="31"/>
    </row>
    <row r="159" spans="1:14" ht="60">
      <c r="A159" s="65"/>
      <c r="B159" s="66" t="s">
        <v>32</v>
      </c>
      <c r="C159" s="67" t="s">
        <v>35</v>
      </c>
      <c r="D159" s="67"/>
      <c r="E159" s="67"/>
      <c r="F159" s="68" t="s">
        <v>45</v>
      </c>
      <c r="G159" s="69" t="s">
        <v>2</v>
      </c>
      <c r="H159" s="71">
        <f>'TABEL RENJA 2.3 27 JULI 2020'!H158</f>
        <v>45000000</v>
      </c>
      <c r="I159" s="66" t="s">
        <v>32</v>
      </c>
      <c r="J159" s="67" t="s">
        <v>35</v>
      </c>
      <c r="K159" s="68" t="s">
        <v>45</v>
      </c>
      <c r="L159" s="325" t="s">
        <v>2</v>
      </c>
      <c r="M159" s="350">
        <f t="shared" si="2"/>
        <v>45000000</v>
      </c>
      <c r="N159" s="31"/>
    </row>
    <row r="160" spans="1:14" ht="60">
      <c r="A160" s="65"/>
      <c r="B160" s="66" t="s">
        <v>33</v>
      </c>
      <c r="C160" s="67" t="s">
        <v>35</v>
      </c>
      <c r="D160" s="271" t="s">
        <v>92</v>
      </c>
      <c r="E160" s="271" t="s">
        <v>92</v>
      </c>
      <c r="F160" s="68" t="s">
        <v>45</v>
      </c>
      <c r="G160" s="69">
        <v>50030000</v>
      </c>
      <c r="H160" s="71">
        <f>'TABEL RENJA 2.3 27 JULI 2020'!H159</f>
        <v>45000000</v>
      </c>
      <c r="I160" s="66" t="s">
        <v>33</v>
      </c>
      <c r="J160" s="67" t="s">
        <v>35</v>
      </c>
      <c r="K160" s="68" t="s">
        <v>45</v>
      </c>
      <c r="L160" s="325" t="s">
        <v>2</v>
      </c>
      <c r="M160" s="350">
        <f t="shared" si="2"/>
        <v>45000000</v>
      </c>
      <c r="N160" s="31"/>
    </row>
    <row r="161" spans="1:14" ht="120">
      <c r="A161" s="65">
        <v>27</v>
      </c>
      <c r="B161" s="76" t="s">
        <v>114</v>
      </c>
      <c r="C161" s="213" t="s">
        <v>36</v>
      </c>
      <c r="D161" s="213"/>
      <c r="E161" s="213"/>
      <c r="F161" s="72" t="s">
        <v>115</v>
      </c>
      <c r="G161" s="78" t="s">
        <v>78</v>
      </c>
      <c r="H161" s="70">
        <f>'TABEL RENJA 2.3 27 JULI 2020'!H160</f>
        <v>45830000</v>
      </c>
      <c r="I161" s="76" t="s">
        <v>114</v>
      </c>
      <c r="J161" s="213" t="s">
        <v>36</v>
      </c>
      <c r="K161" s="72" t="s">
        <v>115</v>
      </c>
      <c r="L161" s="327" t="s">
        <v>78</v>
      </c>
      <c r="M161" s="349">
        <f t="shared" si="2"/>
        <v>45830000</v>
      </c>
      <c r="N161" s="31"/>
    </row>
    <row r="162" spans="1:14" ht="105">
      <c r="A162" s="80"/>
      <c r="B162" s="76" t="s">
        <v>25</v>
      </c>
      <c r="C162" s="77" t="s">
        <v>46</v>
      </c>
      <c r="D162" s="77"/>
      <c r="E162" s="77"/>
      <c r="F162" s="72" t="s">
        <v>116</v>
      </c>
      <c r="G162" s="78" t="s">
        <v>86</v>
      </c>
      <c r="H162" s="71">
        <f>'TABEL RENJA 2.3 27 JULI 2020'!H161</f>
        <v>15650000</v>
      </c>
      <c r="I162" s="76" t="s">
        <v>25</v>
      </c>
      <c r="J162" s="77" t="s">
        <v>46</v>
      </c>
      <c r="K162" s="72" t="s">
        <v>116</v>
      </c>
      <c r="L162" s="327" t="s">
        <v>86</v>
      </c>
      <c r="M162" s="350">
        <f t="shared" si="2"/>
        <v>15650000</v>
      </c>
      <c r="N162" s="31"/>
    </row>
    <row r="163" spans="1:14" ht="105">
      <c r="A163" s="80"/>
      <c r="B163" s="76" t="s">
        <v>26</v>
      </c>
      <c r="C163" s="77" t="s">
        <v>46</v>
      </c>
      <c r="D163" s="77"/>
      <c r="E163" s="77"/>
      <c r="F163" s="72" t="s">
        <v>117</v>
      </c>
      <c r="G163" s="78" t="s">
        <v>86</v>
      </c>
      <c r="H163" s="71">
        <f>'TABEL RENJA 2.3 27 JULI 2020'!H162</f>
        <v>3825000</v>
      </c>
      <c r="I163" s="76" t="s">
        <v>26</v>
      </c>
      <c r="J163" s="77" t="s">
        <v>46</v>
      </c>
      <c r="K163" s="72" t="s">
        <v>117</v>
      </c>
      <c r="L163" s="327" t="s">
        <v>86</v>
      </c>
      <c r="M163" s="350">
        <f t="shared" si="2"/>
        <v>3825000</v>
      </c>
      <c r="N163" s="31"/>
    </row>
    <row r="164" spans="1:14" ht="105">
      <c r="A164" s="80"/>
      <c r="B164" s="76" t="s">
        <v>27</v>
      </c>
      <c r="C164" s="77" t="s">
        <v>46</v>
      </c>
      <c r="D164" s="77"/>
      <c r="E164" s="77"/>
      <c r="F164" s="72" t="s">
        <v>117</v>
      </c>
      <c r="G164" s="78" t="s">
        <v>86</v>
      </c>
      <c r="H164" s="71">
        <f>'TABEL RENJA 2.3 27 JULI 2020'!H163</f>
        <v>3885000</v>
      </c>
      <c r="I164" s="76" t="s">
        <v>27</v>
      </c>
      <c r="J164" s="77" t="s">
        <v>46</v>
      </c>
      <c r="K164" s="72" t="s">
        <v>117</v>
      </c>
      <c r="L164" s="327" t="s">
        <v>86</v>
      </c>
      <c r="M164" s="350">
        <f t="shared" si="2"/>
        <v>3885000</v>
      </c>
      <c r="N164" s="31"/>
    </row>
    <row r="165" spans="1:14" ht="105">
      <c r="A165" s="80"/>
      <c r="B165" s="76" t="s">
        <v>28</v>
      </c>
      <c r="C165" s="77" t="s">
        <v>46</v>
      </c>
      <c r="D165" s="77"/>
      <c r="E165" s="77"/>
      <c r="F165" s="72" t="s">
        <v>117</v>
      </c>
      <c r="G165" s="78" t="s">
        <v>86</v>
      </c>
      <c r="H165" s="71">
        <f>'TABEL RENJA 2.3 27 JULI 2020'!H164</f>
        <v>3725000</v>
      </c>
      <c r="I165" s="76" t="s">
        <v>28</v>
      </c>
      <c r="J165" s="77" t="s">
        <v>46</v>
      </c>
      <c r="K165" s="72" t="s">
        <v>117</v>
      </c>
      <c r="L165" s="327" t="s">
        <v>86</v>
      </c>
      <c r="M165" s="350">
        <f t="shared" si="2"/>
        <v>3725000</v>
      </c>
      <c r="N165" s="31"/>
    </row>
    <row r="166" spans="1:14" ht="105">
      <c r="A166" s="80"/>
      <c r="B166" s="76" t="s">
        <v>29</v>
      </c>
      <c r="C166" s="77" t="s">
        <v>46</v>
      </c>
      <c r="D166" s="77"/>
      <c r="E166" s="77"/>
      <c r="F166" s="72" t="s">
        <v>117</v>
      </c>
      <c r="G166" s="78" t="s">
        <v>86</v>
      </c>
      <c r="H166" s="71">
        <f>'TABEL RENJA 2.3 27 JULI 2020'!H165</f>
        <v>3325000</v>
      </c>
      <c r="I166" s="76" t="s">
        <v>29</v>
      </c>
      <c r="J166" s="77" t="s">
        <v>46</v>
      </c>
      <c r="K166" s="72" t="s">
        <v>117</v>
      </c>
      <c r="L166" s="327" t="s">
        <v>86</v>
      </c>
      <c r="M166" s="350">
        <f t="shared" si="2"/>
        <v>3325000</v>
      </c>
      <c r="N166" s="31"/>
    </row>
    <row r="167" spans="1:14" ht="105">
      <c r="A167" s="80"/>
      <c r="B167" s="76" t="s">
        <v>30</v>
      </c>
      <c r="C167" s="77" t="s">
        <v>46</v>
      </c>
      <c r="D167" s="77"/>
      <c r="E167" s="77"/>
      <c r="F167" s="72" t="s">
        <v>117</v>
      </c>
      <c r="G167" s="78" t="s">
        <v>86</v>
      </c>
      <c r="H167" s="71">
        <f>'TABEL RENJA 2.3 27 JULI 2020'!H166</f>
        <v>3855000</v>
      </c>
      <c r="I167" s="76" t="s">
        <v>30</v>
      </c>
      <c r="J167" s="77" t="s">
        <v>46</v>
      </c>
      <c r="K167" s="72" t="s">
        <v>117</v>
      </c>
      <c r="L167" s="327" t="s">
        <v>86</v>
      </c>
      <c r="M167" s="350">
        <f t="shared" si="2"/>
        <v>3855000</v>
      </c>
      <c r="N167" s="31"/>
    </row>
    <row r="168" spans="1:14" ht="105">
      <c r="A168" s="80"/>
      <c r="B168" s="76" t="s">
        <v>31</v>
      </c>
      <c r="C168" s="77" t="s">
        <v>46</v>
      </c>
      <c r="D168" s="77"/>
      <c r="E168" s="77"/>
      <c r="F168" s="72" t="s">
        <v>117</v>
      </c>
      <c r="G168" s="78" t="s">
        <v>86</v>
      </c>
      <c r="H168" s="71">
        <f>'TABEL RENJA 2.3 27 JULI 2020'!H167</f>
        <v>3595000</v>
      </c>
      <c r="I168" s="76" t="s">
        <v>31</v>
      </c>
      <c r="J168" s="77" t="s">
        <v>46</v>
      </c>
      <c r="K168" s="72" t="s">
        <v>117</v>
      </c>
      <c r="L168" s="327" t="s">
        <v>86</v>
      </c>
      <c r="M168" s="350">
        <f t="shared" si="2"/>
        <v>3595000</v>
      </c>
      <c r="N168" s="31"/>
    </row>
    <row r="169" spans="1:14" ht="105">
      <c r="A169" s="80"/>
      <c r="B169" s="76" t="s">
        <v>32</v>
      </c>
      <c r="C169" s="77" t="s">
        <v>46</v>
      </c>
      <c r="D169" s="77"/>
      <c r="E169" s="77"/>
      <c r="F169" s="72" t="s">
        <v>117</v>
      </c>
      <c r="G169" s="78" t="s">
        <v>86</v>
      </c>
      <c r="H169" s="71">
        <f>'TABEL RENJA 2.3 27 JULI 2020'!H168</f>
        <v>3985000</v>
      </c>
      <c r="I169" s="76" t="s">
        <v>32</v>
      </c>
      <c r="J169" s="77" t="s">
        <v>46</v>
      </c>
      <c r="K169" s="72" t="s">
        <v>117</v>
      </c>
      <c r="L169" s="327" t="s">
        <v>86</v>
      </c>
      <c r="M169" s="350">
        <f t="shared" si="2"/>
        <v>3985000</v>
      </c>
      <c r="N169" s="31"/>
    </row>
    <row r="170" spans="1:14" ht="105">
      <c r="A170" s="80"/>
      <c r="B170" s="76" t="s">
        <v>33</v>
      </c>
      <c r="C170" s="77" t="s">
        <v>46</v>
      </c>
      <c r="D170" s="77"/>
      <c r="E170" s="77"/>
      <c r="F170" s="72">
        <v>36900000</v>
      </c>
      <c r="G170" s="78">
        <v>36900000</v>
      </c>
      <c r="H170" s="71">
        <f>'TABEL RENJA 2.3 27 JULI 2020'!H169</f>
        <v>3985000</v>
      </c>
      <c r="I170" s="76" t="s">
        <v>33</v>
      </c>
      <c r="J170" s="77" t="s">
        <v>46</v>
      </c>
      <c r="K170" s="72" t="s">
        <v>117</v>
      </c>
      <c r="L170" s="327" t="s">
        <v>86</v>
      </c>
      <c r="M170" s="350"/>
      <c r="N170" s="31"/>
    </row>
    <row r="171" spans="1:14" ht="210">
      <c r="A171" s="65">
        <v>28</v>
      </c>
      <c r="B171" s="66" t="s">
        <v>118</v>
      </c>
      <c r="C171" s="210" t="s">
        <v>36</v>
      </c>
      <c r="D171" s="250" t="s">
        <v>92</v>
      </c>
      <c r="E171" s="250" t="s">
        <v>92</v>
      </c>
      <c r="F171" s="85" t="s">
        <v>119</v>
      </c>
      <c r="G171" s="69" t="s">
        <v>120</v>
      </c>
      <c r="H171" s="70">
        <f>'TABEL RENJA 2.3 27 JULI 2020'!H170</f>
        <v>14800000</v>
      </c>
      <c r="I171" s="66" t="s">
        <v>118</v>
      </c>
      <c r="J171" s="210" t="s">
        <v>36</v>
      </c>
      <c r="K171" s="85" t="s">
        <v>119</v>
      </c>
      <c r="L171" s="325" t="s">
        <v>120</v>
      </c>
      <c r="M171" s="349">
        <f t="shared" si="2"/>
        <v>14800000</v>
      </c>
      <c r="N171" s="31"/>
    </row>
    <row r="172" spans="1:14" ht="75">
      <c r="A172" s="65">
        <v>29</v>
      </c>
      <c r="B172" s="66" t="s">
        <v>121</v>
      </c>
      <c r="C172" s="210" t="s">
        <v>24</v>
      </c>
      <c r="D172" s="210"/>
      <c r="E172" s="210"/>
      <c r="F172" s="68">
        <v>52400000</v>
      </c>
      <c r="G172" s="69" t="s">
        <v>92</v>
      </c>
      <c r="H172" s="70">
        <v>40410000</v>
      </c>
      <c r="I172" s="66" t="s">
        <v>121</v>
      </c>
      <c r="J172" s="210" t="s">
        <v>24</v>
      </c>
      <c r="K172" s="68" t="s">
        <v>122</v>
      </c>
      <c r="L172" s="325" t="s">
        <v>92</v>
      </c>
      <c r="M172" s="349">
        <f t="shared" si="2"/>
        <v>40410000</v>
      </c>
      <c r="N172" s="31"/>
    </row>
    <row r="173" spans="1:14" ht="75">
      <c r="A173" s="65"/>
      <c r="B173" s="66" t="s">
        <v>25</v>
      </c>
      <c r="C173" s="67" t="s">
        <v>35</v>
      </c>
      <c r="D173" s="67"/>
      <c r="E173" s="67"/>
      <c r="F173" s="68">
        <v>22750000</v>
      </c>
      <c r="G173" s="69" t="s">
        <v>92</v>
      </c>
      <c r="H173" s="71">
        <v>12725000</v>
      </c>
      <c r="I173" s="66" t="s">
        <v>25</v>
      </c>
      <c r="J173" s="67" t="s">
        <v>35</v>
      </c>
      <c r="K173" s="68" t="s">
        <v>122</v>
      </c>
      <c r="L173" s="325" t="s">
        <v>92</v>
      </c>
      <c r="M173" s="350">
        <f t="shared" si="2"/>
        <v>12725000</v>
      </c>
      <c r="N173" s="31"/>
    </row>
    <row r="174" spans="1:14" ht="75">
      <c r="A174" s="65"/>
      <c r="B174" s="66" t="s">
        <v>26</v>
      </c>
      <c r="C174" s="67" t="s">
        <v>35</v>
      </c>
      <c r="D174" s="67"/>
      <c r="E174" s="67"/>
      <c r="F174" s="68">
        <v>22750000</v>
      </c>
      <c r="G174" s="69" t="s">
        <v>92</v>
      </c>
      <c r="H174" s="71">
        <v>19953000</v>
      </c>
      <c r="I174" s="66" t="s">
        <v>26</v>
      </c>
      <c r="J174" s="67" t="s">
        <v>35</v>
      </c>
      <c r="K174" s="68" t="s">
        <v>122</v>
      </c>
      <c r="L174" s="325" t="s">
        <v>92</v>
      </c>
      <c r="M174" s="350">
        <f t="shared" si="2"/>
        <v>19953000</v>
      </c>
      <c r="N174" s="31"/>
    </row>
    <row r="175" spans="1:14" ht="75">
      <c r="A175" s="65"/>
      <c r="B175" s="66" t="s">
        <v>27</v>
      </c>
      <c r="C175" s="67" t="s">
        <v>35</v>
      </c>
      <c r="D175" s="67"/>
      <c r="E175" s="67"/>
      <c r="F175" s="68">
        <v>22750000</v>
      </c>
      <c r="G175" s="69" t="s">
        <v>92</v>
      </c>
      <c r="H175" s="71">
        <v>14739500</v>
      </c>
      <c r="I175" s="66" t="s">
        <v>27</v>
      </c>
      <c r="J175" s="67" t="s">
        <v>35</v>
      </c>
      <c r="K175" s="68" t="s">
        <v>122</v>
      </c>
      <c r="L175" s="325" t="s">
        <v>92</v>
      </c>
      <c r="M175" s="350">
        <f t="shared" si="2"/>
        <v>14739500</v>
      </c>
      <c r="N175" s="31"/>
    </row>
    <row r="176" spans="1:14" ht="75">
      <c r="A176" s="65"/>
      <c r="B176" s="66" t="s">
        <v>28</v>
      </c>
      <c r="C176" s="67" t="s">
        <v>35</v>
      </c>
      <c r="D176" s="67"/>
      <c r="E176" s="67"/>
      <c r="F176" s="68">
        <v>22750000</v>
      </c>
      <c r="G176" s="69" t="s">
        <v>92</v>
      </c>
      <c r="H176" s="71">
        <v>14997750</v>
      </c>
      <c r="I176" s="66" t="s">
        <v>28</v>
      </c>
      <c r="J176" s="67" t="s">
        <v>35</v>
      </c>
      <c r="K176" s="68" t="s">
        <v>122</v>
      </c>
      <c r="L176" s="325" t="s">
        <v>92</v>
      </c>
      <c r="M176" s="350">
        <f t="shared" si="2"/>
        <v>14997750</v>
      </c>
      <c r="N176" s="31"/>
    </row>
    <row r="177" spans="1:14" ht="75">
      <c r="A177" s="65"/>
      <c r="B177" s="66" t="s">
        <v>29</v>
      </c>
      <c r="C177" s="67" t="s">
        <v>35</v>
      </c>
      <c r="D177" s="67"/>
      <c r="E177" s="67"/>
      <c r="F177" s="68">
        <v>22750000</v>
      </c>
      <c r="G177" s="69" t="s">
        <v>92</v>
      </c>
      <c r="H177" s="71">
        <v>19932800</v>
      </c>
      <c r="I177" s="66" t="s">
        <v>29</v>
      </c>
      <c r="J177" s="67" t="s">
        <v>35</v>
      </c>
      <c r="K177" s="68" t="s">
        <v>122</v>
      </c>
      <c r="L177" s="325" t="s">
        <v>92</v>
      </c>
      <c r="M177" s="350">
        <f t="shared" si="2"/>
        <v>19932800</v>
      </c>
      <c r="N177" s="31"/>
    </row>
    <row r="178" spans="1:14" ht="75">
      <c r="A178" s="65"/>
      <c r="B178" s="66" t="s">
        <v>30</v>
      </c>
      <c r="C178" s="67" t="s">
        <v>35</v>
      </c>
      <c r="D178" s="67"/>
      <c r="E178" s="67"/>
      <c r="F178" s="68">
        <v>22750000</v>
      </c>
      <c r="G178" s="69" t="s">
        <v>92</v>
      </c>
      <c r="H178" s="71">
        <v>16729400</v>
      </c>
      <c r="I178" s="66" t="s">
        <v>30</v>
      </c>
      <c r="J178" s="67" t="s">
        <v>35</v>
      </c>
      <c r="K178" s="68" t="s">
        <v>122</v>
      </c>
      <c r="L178" s="325" t="s">
        <v>92</v>
      </c>
      <c r="M178" s="350">
        <f t="shared" si="2"/>
        <v>16729400</v>
      </c>
      <c r="N178" s="31"/>
    </row>
    <row r="179" spans="1:14" ht="75">
      <c r="A179" s="65"/>
      <c r="B179" s="66" t="s">
        <v>31</v>
      </c>
      <c r="C179" s="67" t="s">
        <v>35</v>
      </c>
      <c r="D179" s="67"/>
      <c r="E179" s="67"/>
      <c r="F179" s="68">
        <v>22750000</v>
      </c>
      <c r="G179" s="69" t="s">
        <v>92</v>
      </c>
      <c r="H179" s="71">
        <v>19830475</v>
      </c>
      <c r="I179" s="66" t="s">
        <v>31</v>
      </c>
      <c r="J179" s="67" t="s">
        <v>35</v>
      </c>
      <c r="K179" s="68" t="s">
        <v>122</v>
      </c>
      <c r="L179" s="325" t="s">
        <v>92</v>
      </c>
      <c r="M179" s="350">
        <f t="shared" si="2"/>
        <v>19830475</v>
      </c>
      <c r="N179" s="31"/>
    </row>
    <row r="180" spans="1:14" ht="75">
      <c r="A180" s="65"/>
      <c r="B180" s="66" t="s">
        <v>32</v>
      </c>
      <c r="C180" s="67" t="s">
        <v>35</v>
      </c>
      <c r="D180" s="67"/>
      <c r="E180" s="67"/>
      <c r="F180" s="68">
        <v>22750000</v>
      </c>
      <c r="G180" s="69" t="s">
        <v>92</v>
      </c>
      <c r="H180" s="71">
        <v>9881450</v>
      </c>
      <c r="I180" s="66" t="s">
        <v>32</v>
      </c>
      <c r="J180" s="67" t="s">
        <v>35</v>
      </c>
      <c r="K180" s="68" t="s">
        <v>122</v>
      </c>
      <c r="L180" s="325" t="s">
        <v>92</v>
      </c>
      <c r="M180" s="350">
        <f t="shared" si="2"/>
        <v>9881450</v>
      </c>
      <c r="N180" s="31"/>
    </row>
    <row r="181" spans="1:14" ht="75">
      <c r="A181" s="65"/>
      <c r="B181" s="66" t="s">
        <v>33</v>
      </c>
      <c r="C181" s="67" t="s">
        <v>35</v>
      </c>
      <c r="D181" s="275" t="s">
        <v>175</v>
      </c>
      <c r="E181" s="275" t="s">
        <v>175</v>
      </c>
      <c r="F181" s="68" t="s">
        <v>122</v>
      </c>
      <c r="G181" s="69" t="s">
        <v>92</v>
      </c>
      <c r="H181" s="71">
        <f>SUM(H182+H183+H184+H185+H186+H187+H188+H189)</f>
        <v>3854350600</v>
      </c>
      <c r="I181" s="66" t="s">
        <v>33</v>
      </c>
      <c r="J181" s="67" t="s">
        <v>35</v>
      </c>
      <c r="K181" s="68" t="s">
        <v>122</v>
      </c>
      <c r="L181" s="325" t="s">
        <v>92</v>
      </c>
      <c r="M181" s="350">
        <f t="shared" si="2"/>
        <v>3854350600</v>
      </c>
      <c r="N181" s="31"/>
    </row>
    <row r="182" spans="1:14" ht="105">
      <c r="A182" s="65">
        <v>30</v>
      </c>
      <c r="B182" s="73" t="s">
        <v>55</v>
      </c>
      <c r="C182" s="212" t="s">
        <v>24</v>
      </c>
      <c r="D182" s="212"/>
      <c r="E182" s="212"/>
      <c r="F182" s="86" t="s">
        <v>123</v>
      </c>
      <c r="G182" s="74">
        <v>168270000</v>
      </c>
      <c r="H182" s="70">
        <f>'TABEL RENJA 2.3 27 JULI 2020'!H181</f>
        <v>2023037300</v>
      </c>
      <c r="I182" s="73" t="s">
        <v>55</v>
      </c>
      <c r="J182" s="212" t="s">
        <v>24</v>
      </c>
      <c r="K182" s="86" t="s">
        <v>123</v>
      </c>
      <c r="L182" s="328" t="s">
        <v>2</v>
      </c>
      <c r="M182" s="349">
        <f t="shared" si="2"/>
        <v>2023037300</v>
      </c>
      <c r="N182" s="31"/>
    </row>
    <row r="183" spans="1:14" ht="105">
      <c r="A183" s="65"/>
      <c r="B183" s="66" t="s">
        <v>26</v>
      </c>
      <c r="C183" s="67" t="s">
        <v>35</v>
      </c>
      <c r="D183" s="67"/>
      <c r="E183" s="67"/>
      <c r="F183" s="83" t="s">
        <v>123</v>
      </c>
      <c r="G183" s="69">
        <v>200000000</v>
      </c>
      <c r="H183" s="71">
        <v>200000000</v>
      </c>
      <c r="I183" s="66" t="s">
        <v>26</v>
      </c>
      <c r="J183" s="67" t="s">
        <v>35</v>
      </c>
      <c r="K183" s="83" t="s">
        <v>123</v>
      </c>
      <c r="L183" s="369">
        <v>20000000</v>
      </c>
      <c r="M183" s="354" t="s">
        <v>201</v>
      </c>
      <c r="N183" s="31"/>
    </row>
    <row r="184" spans="1:14" ht="105">
      <c r="A184" s="65"/>
      <c r="B184" s="66" t="s">
        <v>27</v>
      </c>
      <c r="C184" s="67" t="s">
        <v>35</v>
      </c>
      <c r="D184" s="67"/>
      <c r="E184" s="67"/>
      <c r="F184" s="83" t="s">
        <v>123</v>
      </c>
      <c r="G184" s="69" t="s">
        <v>2</v>
      </c>
      <c r="H184" s="71">
        <f>'TABEL RENJA 2.3 27 JULI 2020'!H183</f>
        <v>200000000</v>
      </c>
      <c r="I184" s="66" t="s">
        <v>27</v>
      </c>
      <c r="J184" s="67" t="s">
        <v>35</v>
      </c>
      <c r="K184" s="83" t="s">
        <v>123</v>
      </c>
      <c r="L184" s="325" t="s">
        <v>2</v>
      </c>
      <c r="M184" s="350">
        <f t="shared" si="2"/>
        <v>200000000</v>
      </c>
      <c r="N184" s="31"/>
    </row>
    <row r="185" spans="1:14" ht="105">
      <c r="A185" s="65"/>
      <c r="B185" s="66" t="s">
        <v>28</v>
      </c>
      <c r="C185" s="67" t="s">
        <v>35</v>
      </c>
      <c r="D185" s="67"/>
      <c r="E185" s="67"/>
      <c r="F185" s="83" t="s">
        <v>123</v>
      </c>
      <c r="G185" s="69">
        <v>267550000</v>
      </c>
      <c r="H185" s="71">
        <f>'TABEL RENJA 2.3 27 JULI 2020'!H184</f>
        <v>417856500</v>
      </c>
      <c r="I185" s="66" t="s">
        <v>28</v>
      </c>
      <c r="J185" s="67" t="s">
        <v>35</v>
      </c>
      <c r="K185" s="83" t="s">
        <v>123</v>
      </c>
      <c r="L185" s="325" t="s">
        <v>2</v>
      </c>
      <c r="M185" s="350">
        <f t="shared" si="2"/>
        <v>417856500</v>
      </c>
      <c r="N185" s="31"/>
    </row>
    <row r="186" spans="1:14" ht="105">
      <c r="A186" s="65"/>
      <c r="B186" s="66" t="s">
        <v>29</v>
      </c>
      <c r="C186" s="67" t="s">
        <v>35</v>
      </c>
      <c r="D186" s="67"/>
      <c r="E186" s="67"/>
      <c r="F186" s="83" t="s">
        <v>123</v>
      </c>
      <c r="G186" s="69">
        <v>247999800</v>
      </c>
      <c r="H186" s="71">
        <f>'TABEL RENJA 2.3 27 JULI 2020'!H185</f>
        <v>270550000</v>
      </c>
      <c r="I186" s="66" t="s">
        <v>29</v>
      </c>
      <c r="J186" s="67" t="s">
        <v>35</v>
      </c>
      <c r="K186" s="83" t="s">
        <v>123</v>
      </c>
      <c r="L186" s="356">
        <v>24000000</v>
      </c>
      <c r="M186" s="359" t="s">
        <v>201</v>
      </c>
      <c r="N186" s="31"/>
    </row>
    <row r="187" spans="1:14" ht="105">
      <c r="A187" s="65"/>
      <c r="B187" s="66" t="s">
        <v>30</v>
      </c>
      <c r="C187" s="67" t="s">
        <v>35</v>
      </c>
      <c r="D187" s="67"/>
      <c r="E187" s="67"/>
      <c r="F187" s="83" t="s">
        <v>123</v>
      </c>
      <c r="G187" s="69">
        <v>210050000</v>
      </c>
      <c r="H187" s="71">
        <f>'TABEL RENJA 2.3 27 JULI 2020'!H186</f>
        <v>248999800</v>
      </c>
      <c r="I187" s="66" t="s">
        <v>30</v>
      </c>
      <c r="J187" s="67" t="s">
        <v>35</v>
      </c>
      <c r="K187" s="83" t="s">
        <v>123</v>
      </c>
      <c r="L187" s="325" t="s">
        <v>2</v>
      </c>
      <c r="M187" s="350">
        <f t="shared" si="2"/>
        <v>248999800</v>
      </c>
      <c r="N187" s="31"/>
    </row>
    <row r="188" spans="1:14" ht="105">
      <c r="A188" s="65"/>
      <c r="B188" s="66" t="s">
        <v>31</v>
      </c>
      <c r="C188" s="67" t="s">
        <v>35</v>
      </c>
      <c r="D188" s="67"/>
      <c r="E188" s="67"/>
      <c r="F188" s="83" t="s">
        <v>123</v>
      </c>
      <c r="G188" s="69">
        <v>278807000</v>
      </c>
      <c r="H188" s="71">
        <f>'TABEL RENJA 2.3 27 JULI 2020'!H187</f>
        <v>211050000</v>
      </c>
      <c r="I188" s="66" t="s">
        <v>31</v>
      </c>
      <c r="J188" s="67" t="s">
        <v>35</v>
      </c>
      <c r="K188" s="83" t="s">
        <v>123</v>
      </c>
      <c r="L188" s="325" t="s">
        <v>203</v>
      </c>
      <c r="M188" s="354" t="s">
        <v>201</v>
      </c>
      <c r="N188" s="31"/>
    </row>
    <row r="189" spans="1:14" ht="105">
      <c r="A189" s="65"/>
      <c r="B189" s="66" t="s">
        <v>32</v>
      </c>
      <c r="C189" s="67" t="s">
        <v>35</v>
      </c>
      <c r="D189" s="67"/>
      <c r="E189" s="67"/>
      <c r="F189" s="83" t="s">
        <v>123</v>
      </c>
      <c r="G189" s="69">
        <v>221454000</v>
      </c>
      <c r="H189" s="71">
        <f>'TABEL RENJA 2.3 27 JULI 2020'!H188</f>
        <v>282857000</v>
      </c>
      <c r="I189" s="66" t="s">
        <v>32</v>
      </c>
      <c r="J189" s="67" t="s">
        <v>35</v>
      </c>
      <c r="K189" s="83" t="s">
        <v>123</v>
      </c>
      <c r="L189" s="325" t="s">
        <v>2</v>
      </c>
      <c r="M189" s="350">
        <f t="shared" si="2"/>
        <v>282857000</v>
      </c>
      <c r="N189" s="31"/>
    </row>
    <row r="190" spans="1:14" ht="105">
      <c r="A190" s="65"/>
      <c r="B190" s="66" t="s">
        <v>33</v>
      </c>
      <c r="C190" s="67" t="s">
        <v>35</v>
      </c>
      <c r="D190" s="274" t="s">
        <v>175</v>
      </c>
      <c r="E190" s="274" t="s">
        <v>175</v>
      </c>
      <c r="F190" s="83">
        <f>SUM(F191:F198)</f>
        <v>400000000</v>
      </c>
      <c r="G190" s="69" t="s">
        <v>2</v>
      </c>
      <c r="H190" s="71">
        <f>'TABEL RENJA 2.3 27 JULI 2020'!H189</f>
        <v>222454000</v>
      </c>
      <c r="I190" s="66" t="s">
        <v>33</v>
      </c>
      <c r="J190" s="67" t="s">
        <v>35</v>
      </c>
      <c r="K190" s="83" t="s">
        <v>123</v>
      </c>
      <c r="L190" s="325" t="s">
        <v>2</v>
      </c>
      <c r="M190" s="350" t="s">
        <v>200</v>
      </c>
      <c r="N190" s="31"/>
    </row>
    <row r="191" spans="1:14" ht="150">
      <c r="A191" s="65">
        <v>31</v>
      </c>
      <c r="B191" s="66" t="s">
        <v>54</v>
      </c>
      <c r="C191" s="210" t="s">
        <v>36</v>
      </c>
      <c r="D191" s="210"/>
      <c r="E191" s="210"/>
      <c r="F191" s="83" t="s">
        <v>142</v>
      </c>
      <c r="G191" s="69" t="s">
        <v>2</v>
      </c>
      <c r="H191" s="70">
        <f>'TABEL RENJA 2.3 27 JULI 2020'!H190</f>
        <v>1562249000</v>
      </c>
      <c r="I191" s="70">
        <f>'TABEL RENJA 2.3 27 JULI 2020'!I190</f>
        <v>-37751000</v>
      </c>
      <c r="J191" s="210" t="s">
        <v>36</v>
      </c>
      <c r="K191" s="83" t="s">
        <v>142</v>
      </c>
      <c r="L191" s="325"/>
      <c r="M191" s="349">
        <f t="shared" si="2"/>
        <v>1562249000</v>
      </c>
      <c r="N191" s="31"/>
    </row>
    <row r="192" spans="1:14" ht="90">
      <c r="A192" s="65"/>
      <c r="B192" s="66" t="s">
        <v>26</v>
      </c>
      <c r="C192" s="67" t="s">
        <v>35</v>
      </c>
      <c r="D192" s="67"/>
      <c r="E192" s="67"/>
      <c r="F192" s="83" t="s">
        <v>124</v>
      </c>
      <c r="G192" s="69" t="s">
        <v>2</v>
      </c>
      <c r="H192" s="71">
        <f>'TABEL RENJA 2.3 27 JULI 2020'!H191</f>
        <v>200000000</v>
      </c>
      <c r="I192" s="66" t="s">
        <v>26</v>
      </c>
      <c r="J192" s="67" t="s">
        <v>35</v>
      </c>
      <c r="K192" s="83" t="s">
        <v>124</v>
      </c>
      <c r="L192" s="356">
        <v>20000000</v>
      </c>
      <c r="M192" s="354" t="s">
        <v>202</v>
      </c>
      <c r="N192" s="31"/>
    </row>
    <row r="193" spans="1:14" ht="90">
      <c r="A193" s="65"/>
      <c r="B193" s="66" t="s">
        <v>27</v>
      </c>
      <c r="C193" s="67" t="s">
        <v>35</v>
      </c>
      <c r="D193" s="67"/>
      <c r="E193" s="67"/>
      <c r="F193" s="83">
        <v>400000000</v>
      </c>
      <c r="G193" s="69" t="s">
        <v>2</v>
      </c>
      <c r="H193" s="71">
        <f>'TABEL RENJA 2.3 27 JULI 2020'!H192</f>
        <v>300000000</v>
      </c>
      <c r="I193" s="66" t="s">
        <v>27</v>
      </c>
      <c r="J193" s="67" t="s">
        <v>35</v>
      </c>
      <c r="K193" s="83" t="s">
        <v>124</v>
      </c>
      <c r="L193" s="325" t="s">
        <v>2</v>
      </c>
      <c r="M193" s="350">
        <f t="shared" si="2"/>
        <v>300000000</v>
      </c>
      <c r="N193" s="31"/>
    </row>
    <row r="194" spans="1:14" ht="90">
      <c r="A194" s="65"/>
      <c r="B194" s="66" t="s">
        <v>28</v>
      </c>
      <c r="C194" s="67" t="s">
        <v>35</v>
      </c>
      <c r="D194" s="67"/>
      <c r="E194" s="67"/>
      <c r="F194" s="83" t="s">
        <v>124</v>
      </c>
      <c r="G194" s="69">
        <v>116560000</v>
      </c>
      <c r="H194" s="71">
        <v>116560000</v>
      </c>
      <c r="I194" s="66" t="s">
        <v>28</v>
      </c>
      <c r="J194" s="67" t="s">
        <v>35</v>
      </c>
      <c r="K194" s="83" t="s">
        <v>124</v>
      </c>
      <c r="L194" s="325" t="s">
        <v>2</v>
      </c>
      <c r="M194" s="350">
        <f t="shared" si="2"/>
        <v>116560000</v>
      </c>
      <c r="N194" s="31"/>
    </row>
    <row r="195" spans="1:14" ht="90">
      <c r="A195" s="65"/>
      <c r="B195" s="66" t="s">
        <v>29</v>
      </c>
      <c r="C195" s="67" t="s">
        <v>35</v>
      </c>
      <c r="D195" s="67"/>
      <c r="E195" s="67"/>
      <c r="F195" s="83" t="s">
        <v>124</v>
      </c>
      <c r="G195" s="69" t="s">
        <v>2</v>
      </c>
      <c r="H195" s="71">
        <v>191000000</v>
      </c>
      <c r="I195" s="66" t="s">
        <v>29</v>
      </c>
      <c r="J195" s="67" t="s">
        <v>35</v>
      </c>
      <c r="K195" s="83" t="s">
        <v>124</v>
      </c>
      <c r="L195" s="356">
        <v>24000000</v>
      </c>
      <c r="M195" s="354" t="s">
        <v>202</v>
      </c>
      <c r="N195" s="31"/>
    </row>
    <row r="196" spans="1:14" ht="90">
      <c r="A196" s="65"/>
      <c r="B196" s="66" t="s">
        <v>30</v>
      </c>
      <c r="C196" s="67" t="s">
        <v>35</v>
      </c>
      <c r="D196" s="67"/>
      <c r="E196" s="67"/>
      <c r="F196" s="83" t="s">
        <v>124</v>
      </c>
      <c r="G196" s="69" t="s">
        <v>2</v>
      </c>
      <c r="H196" s="71">
        <f>'TABEL RENJA 2.3 27 JULI 2020'!H195</f>
        <v>191000000</v>
      </c>
      <c r="I196" s="66" t="s">
        <v>30</v>
      </c>
      <c r="J196" s="67" t="s">
        <v>35</v>
      </c>
      <c r="K196" s="83" t="s">
        <v>124</v>
      </c>
      <c r="L196" s="325" t="s">
        <v>2</v>
      </c>
      <c r="M196" s="350"/>
      <c r="N196" s="31"/>
    </row>
    <row r="197" spans="1:14" ht="90">
      <c r="A197" s="65"/>
      <c r="B197" s="66" t="s">
        <v>31</v>
      </c>
      <c r="C197" s="67" t="s">
        <v>35</v>
      </c>
      <c r="D197" s="67"/>
      <c r="E197" s="67"/>
      <c r="F197" s="83" t="s">
        <v>124</v>
      </c>
      <c r="G197" s="69" t="s">
        <v>2</v>
      </c>
      <c r="H197" s="71">
        <f>'TABEL RENJA 2.3 27 JULI 2020'!H196</f>
        <v>200000000</v>
      </c>
      <c r="I197" s="66" t="s">
        <v>31</v>
      </c>
      <c r="J197" s="67" t="s">
        <v>35</v>
      </c>
      <c r="K197" s="83" t="s">
        <v>124</v>
      </c>
      <c r="L197" s="364" t="s">
        <v>203</v>
      </c>
      <c r="M197" s="365" t="s">
        <v>202</v>
      </c>
      <c r="N197" s="31"/>
    </row>
    <row r="198" spans="1:14" ht="90">
      <c r="A198" s="65"/>
      <c r="B198" s="66" t="s">
        <v>32</v>
      </c>
      <c r="C198" s="67" t="s">
        <v>35</v>
      </c>
      <c r="D198" s="67"/>
      <c r="E198" s="67"/>
      <c r="F198" s="83" t="s">
        <v>124</v>
      </c>
      <c r="G198" s="69" t="s">
        <v>2</v>
      </c>
      <c r="H198" s="71">
        <v>137546000</v>
      </c>
      <c r="I198" s="66" t="s">
        <v>32</v>
      </c>
      <c r="J198" s="67" t="s">
        <v>35</v>
      </c>
      <c r="K198" s="83" t="s">
        <v>124</v>
      </c>
      <c r="L198" s="325"/>
      <c r="M198" s="350">
        <f t="shared" si="2"/>
        <v>137546000</v>
      </c>
      <c r="N198" s="31"/>
    </row>
    <row r="199" spans="1:14" ht="90">
      <c r="A199" s="65"/>
      <c r="B199" s="66" t="s">
        <v>33</v>
      </c>
      <c r="C199" s="67" t="s">
        <v>156</v>
      </c>
      <c r="D199" s="271" t="s">
        <v>92</v>
      </c>
      <c r="E199" s="271" t="s">
        <v>92</v>
      </c>
      <c r="F199" s="83">
        <v>153000000</v>
      </c>
      <c r="G199" s="69">
        <v>230352000</v>
      </c>
      <c r="H199" s="71">
        <f>'TABEL RENJA 2.3 27 JULI 2020'!H198</f>
        <v>137546000</v>
      </c>
      <c r="I199" s="66" t="s">
        <v>33</v>
      </c>
      <c r="J199" s="67" t="s">
        <v>35</v>
      </c>
      <c r="K199" s="83" t="s">
        <v>124</v>
      </c>
      <c r="L199" s="325" t="s">
        <v>2</v>
      </c>
      <c r="M199" s="350">
        <f t="shared" si="2"/>
        <v>137546000</v>
      </c>
      <c r="N199" s="31"/>
    </row>
    <row r="200" spans="1:14">
      <c r="A200" s="65"/>
      <c r="B200" s="66"/>
      <c r="C200" s="67" t="s">
        <v>158</v>
      </c>
      <c r="D200" s="67"/>
      <c r="E200" s="67"/>
      <c r="F200" s="83">
        <v>65000000</v>
      </c>
      <c r="G200" s="78">
        <v>0</v>
      </c>
      <c r="H200" s="231">
        <v>0</v>
      </c>
      <c r="I200" s="76"/>
      <c r="J200" s="77"/>
      <c r="K200" s="83"/>
      <c r="L200" s="325"/>
      <c r="M200" s="350"/>
      <c r="N200" s="31"/>
    </row>
    <row r="201" spans="1:14" ht="135">
      <c r="A201" s="65">
        <v>32</v>
      </c>
      <c r="B201" s="66"/>
      <c r="C201" s="210" t="s">
        <v>157</v>
      </c>
      <c r="D201" s="250" t="s">
        <v>92</v>
      </c>
      <c r="E201" s="250" t="s">
        <v>92</v>
      </c>
      <c r="F201" s="72">
        <v>217112000</v>
      </c>
      <c r="G201" s="69">
        <v>217112000</v>
      </c>
      <c r="H201" s="70">
        <v>217112000</v>
      </c>
      <c r="I201" s="66" t="s">
        <v>125</v>
      </c>
      <c r="J201" s="210" t="s">
        <v>25</v>
      </c>
      <c r="K201" s="72" t="s">
        <v>126</v>
      </c>
      <c r="L201" s="325" t="s">
        <v>127</v>
      </c>
      <c r="M201" s="349">
        <f t="shared" si="2"/>
        <v>217112000</v>
      </c>
      <c r="N201" s="31"/>
    </row>
    <row r="202" spans="1:14" ht="105">
      <c r="A202" s="65"/>
      <c r="B202" s="66" t="s">
        <v>33</v>
      </c>
      <c r="C202" s="67" t="s">
        <v>35</v>
      </c>
      <c r="D202" s="272" t="s">
        <v>181</v>
      </c>
      <c r="E202" s="272" t="s">
        <v>179</v>
      </c>
      <c r="F202" s="72" t="s">
        <v>128</v>
      </c>
      <c r="G202" s="69" t="s">
        <v>92</v>
      </c>
      <c r="H202" s="71" t="e">
        <f>'TABEL RENJA 2.3 27 JULI 2020'!#REF!</f>
        <v>#REF!</v>
      </c>
      <c r="I202" s="66" t="s">
        <v>33</v>
      </c>
      <c r="J202" s="67" t="s">
        <v>35</v>
      </c>
      <c r="K202" s="72" t="s">
        <v>128</v>
      </c>
      <c r="L202" s="325" t="s">
        <v>92</v>
      </c>
      <c r="M202" s="350" t="e">
        <f t="shared" ref="M202:M212" si="3">H202</f>
        <v>#REF!</v>
      </c>
      <c r="N202" s="31"/>
    </row>
    <row r="203" spans="1:14" ht="90.75" thickBot="1">
      <c r="A203" s="87">
        <v>33</v>
      </c>
      <c r="B203" s="88" t="s">
        <v>129</v>
      </c>
      <c r="C203" s="214"/>
      <c r="D203" s="214"/>
      <c r="E203" s="214"/>
      <c r="F203" s="90">
        <v>38937500</v>
      </c>
      <c r="G203" s="91">
        <v>20300000</v>
      </c>
      <c r="H203" s="208">
        <f>'TABEL RENJA 2.3 27 JULI 2020'!H202</f>
        <v>102007000</v>
      </c>
      <c r="I203" s="88" t="s">
        <v>129</v>
      </c>
      <c r="J203" s="214"/>
      <c r="K203" s="90" t="s">
        <v>130</v>
      </c>
      <c r="L203" s="325"/>
      <c r="M203" s="349">
        <f t="shared" si="3"/>
        <v>102007000</v>
      </c>
      <c r="N203" s="32"/>
    </row>
    <row r="204" spans="1:14" ht="60.75" thickTop="1">
      <c r="A204" s="201"/>
      <c r="B204" s="202" t="s">
        <v>25</v>
      </c>
      <c r="C204" s="203" t="s">
        <v>24</v>
      </c>
      <c r="D204" s="203"/>
      <c r="E204" s="203"/>
      <c r="F204" s="204">
        <v>21437500</v>
      </c>
      <c r="G204" s="205">
        <v>14500000</v>
      </c>
      <c r="H204" s="206">
        <f>'TABEL RENJA 2.3 27 JULI 2020'!H203</f>
        <v>11557000</v>
      </c>
      <c r="I204" s="202" t="s">
        <v>25</v>
      </c>
      <c r="J204" s="203" t="s">
        <v>24</v>
      </c>
      <c r="K204" s="204" t="s">
        <v>131</v>
      </c>
      <c r="L204" s="325" t="s">
        <v>2</v>
      </c>
      <c r="M204" s="350">
        <f t="shared" si="3"/>
        <v>11557000</v>
      </c>
      <c r="N204" s="207"/>
    </row>
    <row r="205" spans="1:14" ht="90">
      <c r="A205" s="65"/>
      <c r="B205" s="66" t="s">
        <v>26</v>
      </c>
      <c r="C205" s="67" t="s">
        <v>35</v>
      </c>
      <c r="D205" s="67"/>
      <c r="E205" s="67"/>
      <c r="F205" s="85">
        <v>21375000</v>
      </c>
      <c r="G205" s="69">
        <v>15550000</v>
      </c>
      <c r="H205" s="71">
        <f>'TABEL RENJA 2.3 27 JULI 2020'!H204</f>
        <v>12500000</v>
      </c>
      <c r="I205" s="66" t="s">
        <v>26</v>
      </c>
      <c r="J205" s="67" t="s">
        <v>35</v>
      </c>
      <c r="K205" s="85" t="s">
        <v>130</v>
      </c>
      <c r="L205" s="325" t="s">
        <v>2</v>
      </c>
      <c r="M205" s="350">
        <f t="shared" si="3"/>
        <v>12500000</v>
      </c>
      <c r="N205" s="31"/>
    </row>
    <row r="206" spans="1:14" ht="90">
      <c r="A206" s="65"/>
      <c r="B206" s="66" t="s">
        <v>27</v>
      </c>
      <c r="C206" s="67" t="s">
        <v>35</v>
      </c>
      <c r="D206" s="67"/>
      <c r="E206" s="67"/>
      <c r="F206" s="85">
        <v>21375000</v>
      </c>
      <c r="G206" s="69">
        <v>11650000</v>
      </c>
      <c r="H206" s="71">
        <f>'TABEL RENJA 2.3 27 JULI 2020'!H205</f>
        <v>13550000</v>
      </c>
      <c r="I206" s="66" t="s">
        <v>27</v>
      </c>
      <c r="J206" s="67" t="s">
        <v>35</v>
      </c>
      <c r="K206" s="85" t="s">
        <v>130</v>
      </c>
      <c r="L206" s="325" t="s">
        <v>2</v>
      </c>
      <c r="M206" s="350">
        <f t="shared" si="3"/>
        <v>13550000</v>
      </c>
      <c r="N206" s="31"/>
    </row>
    <row r="207" spans="1:14" ht="90">
      <c r="A207" s="65"/>
      <c r="B207" s="66" t="s">
        <v>28</v>
      </c>
      <c r="C207" s="67" t="s">
        <v>35</v>
      </c>
      <c r="D207" s="67"/>
      <c r="E207" s="67"/>
      <c r="F207" s="85">
        <v>21375000</v>
      </c>
      <c r="G207" s="69">
        <v>15500000</v>
      </c>
      <c r="H207" s="71">
        <f>'TABEL RENJA 2.3 27 JULI 2020'!H206</f>
        <v>9650000</v>
      </c>
      <c r="I207" s="66" t="s">
        <v>28</v>
      </c>
      <c r="J207" s="67" t="s">
        <v>35</v>
      </c>
      <c r="K207" s="85" t="s">
        <v>130</v>
      </c>
      <c r="L207" s="325" t="s">
        <v>2</v>
      </c>
      <c r="M207" s="350">
        <f t="shared" si="3"/>
        <v>9650000</v>
      </c>
      <c r="N207" s="31"/>
    </row>
    <row r="208" spans="1:14" ht="90">
      <c r="A208" s="65"/>
      <c r="B208" s="66" t="s">
        <v>29</v>
      </c>
      <c r="C208" s="67" t="s">
        <v>35</v>
      </c>
      <c r="D208" s="67"/>
      <c r="E208" s="67"/>
      <c r="F208" s="85">
        <v>21375000</v>
      </c>
      <c r="G208" s="69">
        <v>11700000</v>
      </c>
      <c r="H208" s="71">
        <f>'TABEL RENJA 2.3 27 JULI 2020'!H207</f>
        <v>13500000</v>
      </c>
      <c r="I208" s="66" t="s">
        <v>29</v>
      </c>
      <c r="J208" s="67" t="s">
        <v>35</v>
      </c>
      <c r="K208" s="85" t="s">
        <v>130</v>
      </c>
      <c r="L208" s="325" t="s">
        <v>2</v>
      </c>
      <c r="M208" s="350">
        <f t="shared" si="3"/>
        <v>13500000</v>
      </c>
      <c r="N208" s="31"/>
    </row>
    <row r="209" spans="1:14" ht="90">
      <c r="A209" s="65"/>
      <c r="B209" s="66" t="s">
        <v>30</v>
      </c>
      <c r="C209" s="67" t="s">
        <v>35</v>
      </c>
      <c r="D209" s="67"/>
      <c r="E209" s="67"/>
      <c r="F209" s="85">
        <v>21375000</v>
      </c>
      <c r="G209" s="69">
        <v>11475000</v>
      </c>
      <c r="H209" s="71">
        <f>'TABEL RENJA 2.3 27 JULI 2020'!H208</f>
        <v>9700000</v>
      </c>
      <c r="I209" s="66" t="s">
        <v>30</v>
      </c>
      <c r="J209" s="67" t="s">
        <v>35</v>
      </c>
      <c r="K209" s="85" t="s">
        <v>130</v>
      </c>
      <c r="L209" s="325" t="s">
        <v>2</v>
      </c>
      <c r="M209" s="350">
        <f t="shared" si="3"/>
        <v>9700000</v>
      </c>
      <c r="N209" s="31"/>
    </row>
    <row r="210" spans="1:14" ht="90">
      <c r="A210" s="65"/>
      <c r="B210" s="66" t="s">
        <v>31</v>
      </c>
      <c r="C210" s="67" t="s">
        <v>35</v>
      </c>
      <c r="D210" s="67"/>
      <c r="E210" s="67"/>
      <c r="F210" s="85">
        <v>21375000</v>
      </c>
      <c r="G210" s="69">
        <v>14500000</v>
      </c>
      <c r="H210" s="71">
        <f>'TABEL RENJA 2.3 27 JULI 2020'!H209</f>
        <v>9475000</v>
      </c>
      <c r="I210" s="66" t="s">
        <v>31</v>
      </c>
      <c r="J210" s="67" t="s">
        <v>35</v>
      </c>
      <c r="K210" s="85" t="s">
        <v>130</v>
      </c>
      <c r="L210" s="325" t="s">
        <v>2</v>
      </c>
      <c r="M210" s="350">
        <f t="shared" si="3"/>
        <v>9475000</v>
      </c>
      <c r="N210" s="31"/>
    </row>
    <row r="211" spans="1:14" ht="90.75" thickBot="1">
      <c r="A211" s="87"/>
      <c r="B211" s="88" t="s">
        <v>32</v>
      </c>
      <c r="C211" s="89" t="s">
        <v>35</v>
      </c>
      <c r="D211" s="89"/>
      <c r="E211" s="89"/>
      <c r="F211" s="90">
        <v>21375000</v>
      </c>
      <c r="G211" s="91">
        <v>11575000</v>
      </c>
      <c r="H211" s="416">
        <f>'TABEL RENJA 2.3 27 JULI 2020'!H210</f>
        <v>12500000</v>
      </c>
      <c r="I211" s="88" t="s">
        <v>32</v>
      </c>
      <c r="J211" s="89" t="s">
        <v>35</v>
      </c>
      <c r="K211" s="90" t="s">
        <v>130</v>
      </c>
      <c r="L211" s="417" t="s">
        <v>2</v>
      </c>
      <c r="M211" s="418">
        <f t="shared" si="3"/>
        <v>12500000</v>
      </c>
      <c r="N211" s="31"/>
    </row>
    <row r="212" spans="1:14" ht="16.5" thickTop="1" thickBot="1">
      <c r="A212" s="406"/>
      <c r="B212" s="407" t="s">
        <v>33</v>
      </c>
      <c r="C212" s="408"/>
      <c r="D212" s="408"/>
      <c r="E212" s="408"/>
      <c r="F212" s="409"/>
      <c r="G212" s="310"/>
      <c r="H212" s="206"/>
      <c r="I212" s="407"/>
      <c r="J212" s="408"/>
      <c r="K212" s="409"/>
      <c r="L212" s="310" t="s">
        <v>2</v>
      </c>
      <c r="M212" s="206">
        <f t="shared" si="3"/>
        <v>0</v>
      </c>
      <c r="N212" s="32"/>
    </row>
    <row r="213" spans="1:14" ht="15.75" thickTop="1"/>
  </sheetData>
  <autoFilter ref="A8:N212"/>
  <mergeCells count="10">
    <mergeCell ref="G112:G119"/>
    <mergeCell ref="G122:G129"/>
    <mergeCell ref="L112:L119"/>
    <mergeCell ref="L122:L129"/>
    <mergeCell ref="A2:M2"/>
    <mergeCell ref="A4:N4"/>
    <mergeCell ref="A7:A8"/>
    <mergeCell ref="I7:M7"/>
    <mergeCell ref="N7:N8"/>
    <mergeCell ref="B7:H8"/>
  </mergeCells>
  <pageMargins left="0.196850393700787" right="0.196850393700787" top="0.39370078740157499" bottom="0.39370078740157499" header="0" footer="0"/>
  <pageSetup paperSize="9" scale="4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N213"/>
  <sheetViews>
    <sheetView zoomScale="60" zoomScaleNormal="60" workbookViewId="0">
      <selection activeCell="J13" sqref="J13"/>
    </sheetView>
  </sheetViews>
  <sheetFormatPr defaultColWidth="9" defaultRowHeight="15"/>
  <cols>
    <col min="1" max="1" width="5.5703125" style="1" customWidth="1"/>
    <col min="2" max="2" width="33.42578125" style="1" customWidth="1"/>
    <col min="3" max="3" width="46.28515625" style="33" customWidth="1"/>
    <col min="4" max="4" width="14.85546875" style="33" customWidth="1"/>
    <col min="5" max="5" width="12.7109375" style="33" customWidth="1"/>
    <col min="6" max="6" width="25.85546875" style="1" customWidth="1"/>
    <col min="7" max="7" width="24.42578125" style="33" customWidth="1"/>
    <col min="8" max="8" width="35.28515625" style="3" customWidth="1"/>
    <col min="9" max="9" width="27.42578125" style="1" customWidth="1"/>
    <col min="10" max="10" width="28" style="1" customWidth="1"/>
    <col min="11" max="11" width="17" style="2" customWidth="1"/>
    <col min="12" max="12" width="11.42578125" style="2" bestFit="1" customWidth="1"/>
    <col min="13" max="13" width="17.85546875" style="2" customWidth="1"/>
    <col min="14" max="16384" width="9" style="1"/>
  </cols>
  <sheetData>
    <row r="2" spans="1:14" ht="27.75" customHeight="1">
      <c r="A2" s="387" t="s">
        <v>38</v>
      </c>
      <c r="B2" s="387"/>
      <c r="C2" s="388"/>
      <c r="D2" s="388"/>
      <c r="E2" s="388"/>
      <c r="F2" s="387"/>
      <c r="G2" s="388"/>
      <c r="H2" s="387"/>
    </row>
    <row r="3" spans="1:14" ht="9" customHeight="1">
      <c r="H3" s="1"/>
    </row>
    <row r="4" spans="1:14">
      <c r="A4" s="401" t="s">
        <v>133</v>
      </c>
      <c r="B4" s="401"/>
      <c r="C4" s="402"/>
      <c r="D4" s="402"/>
      <c r="E4" s="402"/>
      <c r="F4" s="401"/>
      <c r="G4" s="402"/>
      <c r="H4" s="401"/>
    </row>
    <row r="5" spans="1:14">
      <c r="A5" s="401" t="s">
        <v>39</v>
      </c>
      <c r="B5" s="401"/>
      <c r="C5" s="402"/>
      <c r="D5" s="402"/>
      <c r="E5" s="402"/>
      <c r="F5" s="401"/>
      <c r="G5" s="402"/>
      <c r="H5" s="401"/>
      <c r="J5" s="11"/>
    </row>
    <row r="6" spans="1:14" hidden="1">
      <c r="G6" s="1"/>
    </row>
    <row r="7" spans="1:14" ht="15.75" thickBot="1">
      <c r="D7" s="403" t="s">
        <v>159</v>
      </c>
      <c r="E7" s="403" t="s">
        <v>160</v>
      </c>
      <c r="I7" s="405"/>
      <c r="J7" s="405"/>
      <c r="K7" s="425"/>
      <c r="L7" s="320"/>
      <c r="M7" s="320"/>
    </row>
    <row r="8" spans="1:14" s="5" customFormat="1" ht="29.25" customHeight="1" thickTop="1">
      <c r="A8" s="36" t="s">
        <v>41</v>
      </c>
      <c r="B8" s="12" t="s">
        <v>15</v>
      </c>
      <c r="C8" s="97" t="s">
        <v>0</v>
      </c>
      <c r="D8" s="404"/>
      <c r="E8" s="404"/>
      <c r="F8" s="37" t="s">
        <v>11</v>
      </c>
      <c r="G8" s="12" t="s">
        <v>42</v>
      </c>
      <c r="H8" s="13" t="s">
        <v>40</v>
      </c>
      <c r="I8" s="14"/>
      <c r="J8" s="15"/>
      <c r="K8" s="426"/>
      <c r="L8" s="321"/>
      <c r="M8" s="344"/>
    </row>
    <row r="9" spans="1:14">
      <c r="A9" s="6">
        <v>1</v>
      </c>
      <c r="B9" s="16">
        <v>2</v>
      </c>
      <c r="C9" s="34">
        <v>4</v>
      </c>
      <c r="D9" s="34">
        <v>4</v>
      </c>
      <c r="E9" s="34">
        <v>5</v>
      </c>
      <c r="F9" s="16">
        <v>3</v>
      </c>
      <c r="G9" s="34">
        <v>7</v>
      </c>
      <c r="H9" s="17">
        <v>8</v>
      </c>
      <c r="I9" s="14">
        <v>9</v>
      </c>
      <c r="J9" s="15">
        <v>10</v>
      </c>
      <c r="K9" s="425">
        <v>11</v>
      </c>
      <c r="L9" s="320"/>
      <c r="M9" s="345"/>
    </row>
    <row r="10" spans="1:14" s="9" customFormat="1" ht="22.5" customHeight="1">
      <c r="A10" s="7"/>
      <c r="B10" s="18" t="s">
        <v>1</v>
      </c>
      <c r="C10" s="18"/>
      <c r="D10" s="234"/>
      <c r="E10" s="234"/>
      <c r="F10" s="19"/>
      <c r="G10" s="18"/>
      <c r="H10" s="59" t="e">
        <f>'TABEL RENJA 2.4 '!H10</f>
        <v>#REF!</v>
      </c>
      <c r="I10" s="236" t="e">
        <f>F10-H10</f>
        <v>#REF!</v>
      </c>
      <c r="J10" s="20" t="e">
        <f>L11=SUM(G10-H10)</f>
        <v>#REF!</v>
      </c>
      <c r="K10" s="427"/>
      <c r="L10" s="322"/>
      <c r="M10" s="346"/>
      <c r="N10" s="8"/>
    </row>
    <row r="11" spans="1:14" ht="30">
      <c r="A11" s="61" t="s">
        <v>20</v>
      </c>
      <c r="B11" s="62" t="s">
        <v>3</v>
      </c>
      <c r="C11" s="216"/>
      <c r="D11" s="216"/>
      <c r="E11" s="216"/>
      <c r="F11" s="63" t="e">
        <f>SUM(F12+F22+F32+F42+F52+F62+F63)</f>
        <v>#VALUE!</v>
      </c>
      <c r="G11" s="232" t="e">
        <f>SUM(G12+G22+G32+G42+G52+G62+G63)</f>
        <v>#VALUE!</v>
      </c>
      <c r="H11" s="92">
        <f>H12+H22+H32+H42+H52+H62+H63</f>
        <v>1756821320</v>
      </c>
      <c r="I11" s="405"/>
      <c r="J11" s="405">
        <f>J12+J22+J32+J42+J52+J62+J63</f>
        <v>0</v>
      </c>
      <c r="K11" s="425"/>
      <c r="L11" s="320"/>
      <c r="M11" s="320"/>
    </row>
    <row r="12" spans="1:14" ht="120">
      <c r="A12" s="65">
        <v>1</v>
      </c>
      <c r="B12" s="66" t="s">
        <v>56</v>
      </c>
      <c r="C12" s="210" t="s">
        <v>34</v>
      </c>
      <c r="D12" s="243" t="s">
        <v>164</v>
      </c>
      <c r="E12" s="243" t="s">
        <v>164</v>
      </c>
      <c r="F12" s="68" t="s">
        <v>57</v>
      </c>
      <c r="G12" s="217" t="s">
        <v>2</v>
      </c>
      <c r="H12" s="93">
        <f>SUM(H13:H21)</f>
        <v>106980000</v>
      </c>
      <c r="I12" s="405"/>
      <c r="J12" s="405"/>
      <c r="K12" s="425"/>
      <c r="L12" s="320"/>
      <c r="M12" s="320"/>
    </row>
    <row r="13" spans="1:14">
      <c r="A13" s="65"/>
      <c r="B13" s="66" t="s">
        <v>25</v>
      </c>
      <c r="C13" s="67" t="s">
        <v>24</v>
      </c>
      <c r="D13" s="67"/>
      <c r="E13" s="67"/>
      <c r="F13" s="68">
        <v>22440000</v>
      </c>
      <c r="G13" s="69">
        <v>50420000</v>
      </c>
      <c r="H13" s="94">
        <f>'TABEL RENJA 2.4 '!H13</f>
        <v>55420000</v>
      </c>
      <c r="I13" s="405"/>
      <c r="J13" s="428">
        <f>H13-G13</f>
        <v>5000000</v>
      </c>
      <c r="K13" s="425"/>
      <c r="L13" s="320"/>
      <c r="M13" s="320"/>
    </row>
    <row r="14" spans="1:14" ht="120">
      <c r="A14" s="65"/>
      <c r="B14" s="66" t="s">
        <v>26</v>
      </c>
      <c r="C14" s="67" t="s">
        <v>35</v>
      </c>
      <c r="D14" s="67"/>
      <c r="E14" s="67"/>
      <c r="F14" s="68" t="s">
        <v>57</v>
      </c>
      <c r="G14" s="69" t="s">
        <v>2</v>
      </c>
      <c r="H14" s="94">
        <v>6570000</v>
      </c>
      <c r="I14" s="405"/>
      <c r="J14" s="405"/>
      <c r="K14" s="425"/>
      <c r="L14" s="320"/>
      <c r="M14" s="320"/>
    </row>
    <row r="15" spans="1:14" ht="120">
      <c r="A15" s="65"/>
      <c r="B15" s="66" t="s">
        <v>27</v>
      </c>
      <c r="C15" s="67" t="s">
        <v>35</v>
      </c>
      <c r="D15" s="67"/>
      <c r="E15" s="67"/>
      <c r="F15" s="68" t="s">
        <v>57</v>
      </c>
      <c r="G15" s="69" t="s">
        <v>2</v>
      </c>
      <c r="H15" s="94">
        <v>6570000</v>
      </c>
      <c r="I15" s="405"/>
      <c r="J15" s="405"/>
      <c r="K15" s="425"/>
      <c r="L15" s="320"/>
      <c r="M15" s="320"/>
    </row>
    <row r="16" spans="1:14" ht="120">
      <c r="A16" s="65"/>
      <c r="B16" s="66" t="s">
        <v>28</v>
      </c>
      <c r="C16" s="67" t="s">
        <v>35</v>
      </c>
      <c r="D16" s="67"/>
      <c r="E16" s="67"/>
      <c r="F16" s="68" t="s">
        <v>57</v>
      </c>
      <c r="G16" s="69" t="s">
        <v>2</v>
      </c>
      <c r="H16" s="94">
        <v>5570000</v>
      </c>
      <c r="I16" s="405"/>
      <c r="J16" s="405"/>
      <c r="K16" s="425"/>
      <c r="L16" s="320"/>
      <c r="M16" s="320"/>
    </row>
    <row r="17" spans="1:13" ht="120">
      <c r="A17" s="65"/>
      <c r="B17" s="66" t="s">
        <v>29</v>
      </c>
      <c r="C17" s="67" t="s">
        <v>35</v>
      </c>
      <c r="D17" s="67"/>
      <c r="E17" s="67"/>
      <c r="F17" s="68" t="s">
        <v>57</v>
      </c>
      <c r="G17" s="69" t="s">
        <v>2</v>
      </c>
      <c r="H17" s="94">
        <v>6570000</v>
      </c>
      <c r="I17" s="405"/>
      <c r="J17" s="405"/>
      <c r="K17" s="425"/>
      <c r="L17" s="320"/>
      <c r="M17" s="320"/>
    </row>
    <row r="18" spans="1:13" ht="120">
      <c r="A18" s="65"/>
      <c r="B18" s="66" t="s">
        <v>30</v>
      </c>
      <c r="C18" s="67" t="s">
        <v>35</v>
      </c>
      <c r="D18" s="67"/>
      <c r="E18" s="67"/>
      <c r="F18" s="68" t="s">
        <v>57</v>
      </c>
      <c r="G18" s="69" t="s">
        <v>2</v>
      </c>
      <c r="H18" s="94">
        <v>7070000</v>
      </c>
      <c r="I18" s="405"/>
      <c r="J18" s="405"/>
      <c r="K18" s="425"/>
      <c r="L18" s="320"/>
      <c r="M18" s="320"/>
    </row>
    <row r="19" spans="1:13" ht="120">
      <c r="A19" s="65"/>
      <c r="B19" s="66" t="s">
        <v>150</v>
      </c>
      <c r="C19" s="67" t="s">
        <v>35</v>
      </c>
      <c r="D19" s="67"/>
      <c r="E19" s="67"/>
      <c r="F19" s="68" t="s">
        <v>57</v>
      </c>
      <c r="G19" s="69" t="s">
        <v>2</v>
      </c>
      <c r="H19" s="94">
        <v>6570000</v>
      </c>
      <c r="I19" s="405"/>
      <c r="J19" s="405"/>
      <c r="K19" s="425"/>
      <c r="L19" s="320"/>
      <c r="M19" s="320"/>
    </row>
    <row r="20" spans="1:13" ht="120">
      <c r="A20" s="65"/>
      <c r="B20" s="66" t="s">
        <v>32</v>
      </c>
      <c r="C20" s="67" t="s">
        <v>35</v>
      </c>
      <c r="D20" s="67"/>
      <c r="E20" s="67"/>
      <c r="F20" s="68" t="s">
        <v>57</v>
      </c>
      <c r="G20" s="69" t="s">
        <v>2</v>
      </c>
      <c r="H20" s="94">
        <v>7070000</v>
      </c>
      <c r="I20" s="405"/>
      <c r="J20" s="405"/>
      <c r="K20" s="425"/>
      <c r="L20" s="320"/>
      <c r="M20" s="320"/>
    </row>
    <row r="21" spans="1:13" ht="120">
      <c r="A21" s="65"/>
      <c r="B21" s="66" t="s">
        <v>33</v>
      </c>
      <c r="C21" s="67" t="s">
        <v>35</v>
      </c>
      <c r="D21" s="67"/>
      <c r="E21" s="67"/>
      <c r="F21" s="68" t="s">
        <v>57</v>
      </c>
      <c r="G21" s="69" t="s">
        <v>2</v>
      </c>
      <c r="H21" s="94">
        <v>5570000</v>
      </c>
      <c r="I21" s="405"/>
      <c r="J21" s="405"/>
      <c r="K21" s="425"/>
      <c r="L21" s="320"/>
      <c r="M21" s="320"/>
    </row>
    <row r="22" spans="1:13" ht="90">
      <c r="A22" s="65">
        <v>2</v>
      </c>
      <c r="B22" s="220" t="s">
        <v>58</v>
      </c>
      <c r="C22" s="210" t="s">
        <v>36</v>
      </c>
      <c r="D22" s="245" t="s">
        <v>171</v>
      </c>
      <c r="E22" s="245" t="s">
        <v>171</v>
      </c>
      <c r="F22" s="68" t="s">
        <v>59</v>
      </c>
      <c r="G22" s="217" t="s">
        <v>2</v>
      </c>
      <c r="H22" s="93">
        <f>'TABEL RENJA 2.4 '!H22</f>
        <v>201619400</v>
      </c>
      <c r="I22" s="405"/>
      <c r="J22" s="405"/>
      <c r="K22" s="425"/>
      <c r="L22" s="320"/>
      <c r="M22" s="320"/>
    </row>
    <row r="23" spans="1:13">
      <c r="A23" s="65"/>
      <c r="B23" s="66" t="s">
        <v>25</v>
      </c>
      <c r="C23" s="67" t="s">
        <v>24</v>
      </c>
      <c r="D23" s="67"/>
      <c r="E23" s="67"/>
      <c r="F23" s="68">
        <v>72820000</v>
      </c>
      <c r="G23" s="69">
        <v>74020000</v>
      </c>
      <c r="H23" s="94">
        <f>'TABEL RENJA 2.4 '!H23</f>
        <v>56020000</v>
      </c>
      <c r="I23" s="405"/>
      <c r="J23" s="405"/>
      <c r="K23" s="425"/>
      <c r="L23" s="320"/>
      <c r="M23" s="320"/>
    </row>
    <row r="24" spans="1:13" ht="90">
      <c r="A24" s="65"/>
      <c r="B24" s="66" t="s">
        <v>26</v>
      </c>
      <c r="C24" s="67" t="s">
        <v>35</v>
      </c>
      <c r="D24" s="67"/>
      <c r="E24" s="67"/>
      <c r="F24" s="68" t="s">
        <v>59</v>
      </c>
      <c r="G24" s="69" t="s">
        <v>2</v>
      </c>
      <c r="H24" s="94">
        <f>'TABEL RENJA 2.4 '!H24</f>
        <v>22000000</v>
      </c>
      <c r="I24" s="405"/>
      <c r="J24" s="405"/>
      <c r="K24" s="425"/>
      <c r="L24" s="320"/>
      <c r="M24" s="320"/>
    </row>
    <row r="25" spans="1:13" ht="90">
      <c r="A25" s="65"/>
      <c r="B25" s="66" t="s">
        <v>27</v>
      </c>
      <c r="C25" s="67" t="s">
        <v>35</v>
      </c>
      <c r="D25" s="67"/>
      <c r="E25" s="67"/>
      <c r="F25" s="68" t="s">
        <v>59</v>
      </c>
      <c r="G25" s="69" t="s">
        <v>2</v>
      </c>
      <c r="H25" s="94">
        <f>'TABEL RENJA 2.4 '!H25</f>
        <v>21250000</v>
      </c>
      <c r="I25" s="405"/>
      <c r="J25" s="405"/>
      <c r="K25" s="425"/>
      <c r="L25" s="320"/>
      <c r="M25" s="320"/>
    </row>
    <row r="26" spans="1:13" ht="90">
      <c r="A26" s="65"/>
      <c r="B26" s="66" t="s">
        <v>28</v>
      </c>
      <c r="C26" s="67" t="s">
        <v>35</v>
      </c>
      <c r="D26" s="67"/>
      <c r="E26" s="67"/>
      <c r="F26" s="68" t="s">
        <v>59</v>
      </c>
      <c r="G26" s="69" t="s">
        <v>2</v>
      </c>
      <c r="H26" s="94">
        <f>'TABEL RENJA 2.4 '!H26</f>
        <v>10400000</v>
      </c>
      <c r="I26" s="405"/>
      <c r="J26" s="405"/>
      <c r="K26" s="425"/>
      <c r="L26" s="320"/>
      <c r="M26" s="320"/>
    </row>
    <row r="27" spans="1:13" ht="90">
      <c r="A27" s="65"/>
      <c r="B27" s="66" t="s">
        <v>29</v>
      </c>
      <c r="C27" s="67" t="s">
        <v>35</v>
      </c>
      <c r="D27" s="67"/>
      <c r="E27" s="67"/>
      <c r="F27" s="68" t="s">
        <v>59</v>
      </c>
      <c r="G27" s="69" t="s">
        <v>2</v>
      </c>
      <c r="H27" s="94">
        <f>'TABEL RENJA 2.4 '!H27</f>
        <v>16849400</v>
      </c>
      <c r="I27" s="405"/>
      <c r="J27" s="405"/>
      <c r="K27" s="425"/>
      <c r="L27" s="320"/>
      <c r="M27" s="320"/>
    </row>
    <row r="28" spans="1:13" ht="90">
      <c r="A28" s="65"/>
      <c r="B28" s="66" t="s">
        <v>30</v>
      </c>
      <c r="C28" s="67" t="s">
        <v>35</v>
      </c>
      <c r="D28" s="67"/>
      <c r="E28" s="67"/>
      <c r="F28" s="68" t="s">
        <v>59</v>
      </c>
      <c r="G28" s="69" t="s">
        <v>2</v>
      </c>
      <c r="H28" s="94">
        <f>'TABEL RENJA 2.4 '!H28</f>
        <v>19400000</v>
      </c>
      <c r="I28" s="405"/>
      <c r="J28" s="405"/>
      <c r="K28" s="425"/>
      <c r="L28" s="320"/>
      <c r="M28" s="320"/>
    </row>
    <row r="29" spans="1:13" ht="90">
      <c r="A29" s="65"/>
      <c r="B29" s="66" t="s">
        <v>31</v>
      </c>
      <c r="C29" s="67" t="s">
        <v>35</v>
      </c>
      <c r="D29" s="67"/>
      <c r="E29" s="67"/>
      <c r="F29" s="68" t="s">
        <v>59</v>
      </c>
      <c r="G29" s="69" t="s">
        <v>2</v>
      </c>
      <c r="H29" s="94">
        <f>'TABEL RENJA 2.4 '!H29</f>
        <v>16700000</v>
      </c>
      <c r="I29" s="405"/>
      <c r="J29" s="405"/>
      <c r="K29" s="425"/>
      <c r="L29" s="320"/>
      <c r="M29" s="320"/>
    </row>
    <row r="30" spans="1:13" ht="90">
      <c r="A30" s="65"/>
      <c r="B30" s="66" t="s">
        <v>32</v>
      </c>
      <c r="C30" s="67" t="s">
        <v>35</v>
      </c>
      <c r="D30" s="67"/>
      <c r="E30" s="67"/>
      <c r="F30" s="68" t="s">
        <v>59</v>
      </c>
      <c r="G30" s="69" t="s">
        <v>2</v>
      </c>
      <c r="H30" s="94">
        <f>'TABEL RENJA 2.4 '!H30</f>
        <v>20250000</v>
      </c>
      <c r="I30" s="405"/>
      <c r="J30" s="405"/>
      <c r="K30" s="425"/>
      <c r="L30" s="320"/>
      <c r="M30" s="320"/>
    </row>
    <row r="31" spans="1:13" ht="90">
      <c r="A31" s="65"/>
      <c r="B31" s="66" t="s">
        <v>33</v>
      </c>
      <c r="C31" s="67" t="s">
        <v>35</v>
      </c>
      <c r="D31" s="67"/>
      <c r="E31" s="67"/>
      <c r="F31" s="68" t="s">
        <v>59</v>
      </c>
      <c r="G31" s="69" t="s">
        <v>2</v>
      </c>
      <c r="H31" s="94">
        <f>'TABEL RENJA 2.4 '!H31</f>
        <v>18750000</v>
      </c>
      <c r="I31" s="405"/>
      <c r="J31" s="405"/>
      <c r="K31" s="425"/>
      <c r="L31" s="320"/>
      <c r="M31" s="320"/>
    </row>
    <row r="32" spans="1:13" ht="60">
      <c r="A32" s="65">
        <v>3</v>
      </c>
      <c r="B32" s="66" t="s">
        <v>4</v>
      </c>
      <c r="C32" s="241" t="s">
        <v>36</v>
      </c>
      <c r="D32" s="241" t="s">
        <v>165</v>
      </c>
      <c r="E32" s="241" t="s">
        <v>165</v>
      </c>
      <c r="F32" s="68" t="s">
        <v>60</v>
      </c>
      <c r="G32" s="217">
        <f>SUM(G33:G41)</f>
        <v>323956000</v>
      </c>
      <c r="H32" s="93">
        <f>'TABEL RENJA 2.4 '!H32</f>
        <v>227180000</v>
      </c>
      <c r="I32" s="405"/>
      <c r="J32" s="405"/>
      <c r="K32" s="425"/>
      <c r="L32" s="320"/>
      <c r="M32" s="320"/>
    </row>
    <row r="33" spans="1:13" ht="60">
      <c r="A33" s="65"/>
      <c r="B33" s="66" t="s">
        <v>25</v>
      </c>
      <c r="C33" s="67" t="s">
        <v>24</v>
      </c>
      <c r="D33" s="67"/>
      <c r="E33" s="67"/>
      <c r="F33" s="68" t="s">
        <v>61</v>
      </c>
      <c r="G33" s="69">
        <v>176756000</v>
      </c>
      <c r="H33" s="94">
        <v>159980000</v>
      </c>
      <c r="I33" s="405"/>
      <c r="J33" s="405"/>
      <c r="K33" s="425"/>
      <c r="L33" s="320"/>
      <c r="M33" s="320"/>
    </row>
    <row r="34" spans="1:13" ht="45">
      <c r="A34" s="65"/>
      <c r="B34" s="66" t="s">
        <v>26</v>
      </c>
      <c r="C34" s="67" t="s">
        <v>35</v>
      </c>
      <c r="D34" s="67"/>
      <c r="E34" s="67"/>
      <c r="F34" s="68" t="s">
        <v>60</v>
      </c>
      <c r="G34" s="69">
        <v>18440000</v>
      </c>
      <c r="H34" s="94">
        <f>'TABEL RENJA 2.4 '!H34</f>
        <v>8440000</v>
      </c>
      <c r="I34" s="405"/>
      <c r="J34" s="405"/>
      <c r="K34" s="425"/>
      <c r="L34" s="320"/>
      <c r="M34" s="320"/>
    </row>
    <row r="35" spans="1:13" ht="45">
      <c r="A35" s="65"/>
      <c r="B35" s="66" t="s">
        <v>27</v>
      </c>
      <c r="C35" s="67" t="s">
        <v>35</v>
      </c>
      <c r="D35" s="67"/>
      <c r="E35" s="67"/>
      <c r="F35" s="68" t="s">
        <v>60</v>
      </c>
      <c r="G35" s="69">
        <v>18840000</v>
      </c>
      <c r="H35" s="94">
        <f>'TABEL RENJA 2.4 '!H35</f>
        <v>8840000</v>
      </c>
      <c r="I35" s="405"/>
      <c r="J35" s="405"/>
      <c r="K35" s="425"/>
      <c r="L35" s="320"/>
      <c r="M35" s="320"/>
    </row>
    <row r="36" spans="1:13" ht="45">
      <c r="A36" s="65"/>
      <c r="B36" s="66" t="s">
        <v>28</v>
      </c>
      <c r="C36" s="67" t="s">
        <v>35</v>
      </c>
      <c r="D36" s="67"/>
      <c r="E36" s="67"/>
      <c r="F36" s="68" t="s">
        <v>60</v>
      </c>
      <c r="G36" s="69">
        <v>19180000</v>
      </c>
      <c r="H36" s="94">
        <v>9180000</v>
      </c>
      <c r="I36" s="405"/>
      <c r="J36" s="405"/>
      <c r="K36" s="425"/>
      <c r="L36" s="320"/>
      <c r="M36" s="320"/>
    </row>
    <row r="37" spans="1:13" ht="45">
      <c r="A37" s="65"/>
      <c r="B37" s="66" t="s">
        <v>29</v>
      </c>
      <c r="C37" s="67" t="s">
        <v>35</v>
      </c>
      <c r="D37" s="67"/>
      <c r="E37" s="67"/>
      <c r="F37" s="68" t="s">
        <v>60</v>
      </c>
      <c r="G37" s="69">
        <v>18940000</v>
      </c>
      <c r="H37" s="94">
        <v>8940000</v>
      </c>
      <c r="I37" s="405"/>
      <c r="J37" s="405"/>
      <c r="K37" s="425"/>
      <c r="L37" s="320"/>
      <c r="M37" s="320"/>
    </row>
    <row r="38" spans="1:13" ht="45">
      <c r="A38" s="65"/>
      <c r="B38" s="66" t="s">
        <v>30</v>
      </c>
      <c r="C38" s="67" t="s">
        <v>35</v>
      </c>
      <c r="D38" s="67"/>
      <c r="E38" s="67"/>
      <c r="F38" s="68" t="s">
        <v>60</v>
      </c>
      <c r="G38" s="69">
        <v>16680000</v>
      </c>
      <c r="H38" s="94">
        <f>'TABEL RENJA 2.4 '!H38</f>
        <v>6680000</v>
      </c>
      <c r="I38" s="405"/>
      <c r="J38" s="405"/>
      <c r="K38" s="425"/>
      <c r="L38" s="320"/>
      <c r="M38" s="320"/>
    </row>
    <row r="39" spans="1:13" ht="45">
      <c r="A39" s="65"/>
      <c r="B39" s="66" t="s">
        <v>31</v>
      </c>
      <c r="C39" s="67" t="s">
        <v>35</v>
      </c>
      <c r="D39" s="67"/>
      <c r="E39" s="67"/>
      <c r="F39" s="68" t="s">
        <v>60</v>
      </c>
      <c r="G39" s="69">
        <v>18040000</v>
      </c>
      <c r="H39" s="94">
        <f>'TABEL RENJA 2.4 '!H39</f>
        <v>8040000</v>
      </c>
      <c r="I39" s="405"/>
      <c r="J39" s="405"/>
      <c r="K39" s="425"/>
      <c r="L39" s="320"/>
      <c r="M39" s="320"/>
    </row>
    <row r="40" spans="1:13" ht="45">
      <c r="A40" s="65"/>
      <c r="B40" s="66" t="s">
        <v>32</v>
      </c>
      <c r="C40" s="67" t="s">
        <v>35</v>
      </c>
      <c r="D40" s="67"/>
      <c r="E40" s="67"/>
      <c r="F40" s="68" t="s">
        <v>60</v>
      </c>
      <c r="G40" s="69">
        <v>19040000</v>
      </c>
      <c r="H40" s="94">
        <f>'TABEL RENJA 2.4 '!H40</f>
        <v>9040000</v>
      </c>
      <c r="I40" s="405"/>
      <c r="J40" s="405"/>
      <c r="K40" s="425"/>
      <c r="L40" s="320"/>
      <c r="M40" s="320"/>
    </row>
    <row r="41" spans="1:13" ht="45">
      <c r="A41" s="65"/>
      <c r="B41" s="66" t="s">
        <v>33</v>
      </c>
      <c r="C41" s="67" t="s">
        <v>35</v>
      </c>
      <c r="D41" s="67"/>
      <c r="E41" s="67"/>
      <c r="F41" s="68" t="s">
        <v>60</v>
      </c>
      <c r="G41" s="69">
        <v>18040000</v>
      </c>
      <c r="H41" s="94">
        <f>'TABEL RENJA 2.4 '!H41</f>
        <v>8040000</v>
      </c>
      <c r="I41" s="405"/>
      <c r="J41" s="405"/>
      <c r="K41" s="425"/>
      <c r="L41" s="320"/>
      <c r="M41" s="320"/>
    </row>
    <row r="42" spans="1:13" ht="60">
      <c r="A42" s="65">
        <v>4</v>
      </c>
      <c r="B42" s="66" t="s">
        <v>5</v>
      </c>
      <c r="C42" s="210" t="s">
        <v>36</v>
      </c>
      <c r="D42" s="247" t="s">
        <v>166</v>
      </c>
      <c r="E42" s="247" t="s">
        <v>166</v>
      </c>
      <c r="F42" s="68" t="s">
        <v>62</v>
      </c>
      <c r="G42" s="217" t="s">
        <v>2</v>
      </c>
      <c r="H42" s="93">
        <f>'TABEL RENJA 2.4 '!H42</f>
        <v>653330000</v>
      </c>
      <c r="I42" s="405"/>
      <c r="J42" s="405"/>
      <c r="K42" s="425"/>
      <c r="L42" s="320"/>
      <c r="M42" s="320"/>
    </row>
    <row r="43" spans="1:13">
      <c r="A43" s="65"/>
      <c r="B43" s="66" t="s">
        <v>25</v>
      </c>
      <c r="C43" s="67" t="s">
        <v>24</v>
      </c>
      <c r="D43" s="67"/>
      <c r="E43" s="67"/>
      <c r="F43" s="68">
        <v>192435000</v>
      </c>
      <c r="G43" s="69">
        <v>128900000</v>
      </c>
      <c r="H43" s="94">
        <f>'TABEL RENJA 2.4 '!H43</f>
        <v>134170000</v>
      </c>
      <c r="I43" s="405"/>
      <c r="J43" s="405"/>
      <c r="K43" s="425"/>
      <c r="L43" s="320"/>
      <c r="M43" s="320"/>
    </row>
    <row r="44" spans="1:13" ht="60">
      <c r="A44" s="65"/>
      <c r="B44" s="66" t="s">
        <v>26</v>
      </c>
      <c r="C44" s="67" t="s">
        <v>35</v>
      </c>
      <c r="D44" s="67"/>
      <c r="E44" s="67"/>
      <c r="F44" s="68" t="s">
        <v>62</v>
      </c>
      <c r="G44" s="69">
        <v>64500000</v>
      </c>
      <c r="H44" s="94">
        <f>'TABEL RENJA 2.4 '!H44</f>
        <v>59580000</v>
      </c>
      <c r="I44" s="405"/>
      <c r="J44" s="405"/>
      <c r="K44" s="425"/>
      <c r="L44" s="320"/>
      <c r="M44" s="320"/>
    </row>
    <row r="45" spans="1:13" ht="60">
      <c r="A45" s="65"/>
      <c r="B45" s="66" t="s">
        <v>27</v>
      </c>
      <c r="C45" s="67" t="s">
        <v>35</v>
      </c>
      <c r="D45" s="67"/>
      <c r="E45" s="67"/>
      <c r="F45" s="68" t="s">
        <v>62</v>
      </c>
      <c r="G45" s="69">
        <v>70300000</v>
      </c>
      <c r="H45" s="94">
        <f>'TABEL RENJA 2.4 '!H45</f>
        <v>67060000</v>
      </c>
      <c r="I45" s="405"/>
      <c r="J45" s="405"/>
      <c r="K45" s="425"/>
      <c r="L45" s="320"/>
      <c r="M45" s="320"/>
    </row>
    <row r="46" spans="1:13" ht="60">
      <c r="A46" s="65"/>
      <c r="B46" s="66" t="s">
        <v>28</v>
      </c>
      <c r="C46" s="67" t="s">
        <v>35</v>
      </c>
      <c r="D46" s="67"/>
      <c r="E46" s="67"/>
      <c r="F46" s="68" t="s">
        <v>62</v>
      </c>
      <c r="G46" s="69">
        <v>70860000</v>
      </c>
      <c r="H46" s="94">
        <v>41620000</v>
      </c>
      <c r="I46" s="405"/>
      <c r="J46" s="405"/>
      <c r="K46" s="425"/>
      <c r="L46" s="320"/>
      <c r="M46" s="320"/>
    </row>
    <row r="47" spans="1:13" ht="60">
      <c r="A47" s="65"/>
      <c r="B47" s="66" t="s">
        <v>29</v>
      </c>
      <c r="C47" s="67" t="s">
        <v>35</v>
      </c>
      <c r="D47" s="67"/>
      <c r="E47" s="67"/>
      <c r="F47" s="68" t="s">
        <v>62</v>
      </c>
      <c r="G47" s="69">
        <v>70600000</v>
      </c>
      <c r="H47" s="94">
        <f>'TABEL RENJA 2.4 '!H47</f>
        <v>66580000</v>
      </c>
      <c r="I47" s="405"/>
      <c r="J47" s="405"/>
      <c r="K47" s="425"/>
      <c r="L47" s="320"/>
      <c r="M47" s="320"/>
    </row>
    <row r="48" spans="1:13" ht="60">
      <c r="A48" s="65"/>
      <c r="B48" s="66" t="s">
        <v>30</v>
      </c>
      <c r="C48" s="67" t="s">
        <v>35</v>
      </c>
      <c r="D48" s="67"/>
      <c r="E48" s="67"/>
      <c r="F48" s="68" t="s">
        <v>62</v>
      </c>
      <c r="G48" s="69">
        <v>73350000</v>
      </c>
      <c r="H48" s="94">
        <f>'TABEL RENJA 2.4 '!H48</f>
        <v>81700000</v>
      </c>
      <c r="I48" s="405"/>
      <c r="J48" s="405"/>
      <c r="K48" s="425"/>
      <c r="L48" s="320"/>
      <c r="M48" s="320"/>
    </row>
    <row r="49" spans="1:13" ht="60">
      <c r="A49" s="65"/>
      <c r="B49" s="66" t="s">
        <v>31</v>
      </c>
      <c r="C49" s="67" t="s">
        <v>35</v>
      </c>
      <c r="D49" s="67"/>
      <c r="E49" s="67"/>
      <c r="F49" s="68" t="s">
        <v>62</v>
      </c>
      <c r="G49" s="69">
        <v>71100000</v>
      </c>
      <c r="H49" s="94">
        <f>'TABEL RENJA 2.4 '!H49</f>
        <v>67060000</v>
      </c>
      <c r="I49" s="405"/>
      <c r="J49" s="405"/>
      <c r="K49" s="425"/>
      <c r="L49" s="320"/>
      <c r="M49" s="320"/>
    </row>
    <row r="50" spans="1:13" ht="60">
      <c r="A50" s="65"/>
      <c r="B50" s="66" t="s">
        <v>32</v>
      </c>
      <c r="C50" s="67" t="s">
        <v>35</v>
      </c>
      <c r="D50" s="67"/>
      <c r="E50" s="67"/>
      <c r="F50" s="68" t="s">
        <v>62</v>
      </c>
      <c r="G50" s="69">
        <v>73350000</v>
      </c>
      <c r="H50" s="94">
        <f>'TABEL RENJA 2.4 '!H50</f>
        <v>68500000</v>
      </c>
      <c r="I50" s="405"/>
      <c r="J50" s="405"/>
      <c r="K50" s="425"/>
      <c r="L50" s="320"/>
      <c r="M50" s="320"/>
    </row>
    <row r="51" spans="1:13" ht="60">
      <c r="A51" s="65"/>
      <c r="B51" s="66" t="s">
        <v>33</v>
      </c>
      <c r="C51" s="67" t="s">
        <v>35</v>
      </c>
      <c r="D51" s="67"/>
      <c r="E51" s="67"/>
      <c r="F51" s="68" t="s">
        <v>62</v>
      </c>
      <c r="G51" s="69">
        <v>71100000</v>
      </c>
      <c r="H51" s="94">
        <f>'TABEL RENJA 2.4 '!H51</f>
        <v>67060000</v>
      </c>
      <c r="I51" s="405"/>
      <c r="J51" s="405"/>
      <c r="K51" s="425"/>
      <c r="L51" s="320"/>
      <c r="M51" s="320"/>
    </row>
    <row r="52" spans="1:13" ht="30">
      <c r="A52" s="65">
        <v>5</v>
      </c>
      <c r="B52" s="66" t="s">
        <v>6</v>
      </c>
      <c r="C52" s="210" t="s">
        <v>36</v>
      </c>
      <c r="D52" s="277" t="s">
        <v>167</v>
      </c>
      <c r="E52" s="277" t="s">
        <v>168</v>
      </c>
      <c r="F52" s="68" t="e">
        <f>SUM(F53+F54+F55+F56+F57+F58+F59+F60+F61)</f>
        <v>#VALUE!</v>
      </c>
      <c r="G52" s="217" t="s">
        <v>2</v>
      </c>
      <c r="H52" s="93">
        <f>'TABEL RENJA 2.4 '!H52</f>
        <v>91224000</v>
      </c>
      <c r="I52" s="405"/>
      <c r="J52" s="405"/>
      <c r="K52" s="425"/>
      <c r="L52" s="320"/>
      <c r="M52" s="320"/>
    </row>
    <row r="53" spans="1:13">
      <c r="A53" s="65"/>
      <c r="B53" s="66" t="s">
        <v>25</v>
      </c>
      <c r="C53" s="67" t="s">
        <v>24</v>
      </c>
      <c r="D53" s="67"/>
      <c r="E53" s="67"/>
      <c r="F53" s="68">
        <v>81050500</v>
      </c>
      <c r="G53" s="69">
        <v>63862500</v>
      </c>
      <c r="H53" s="94">
        <f>'TABEL RENJA 2.4 '!H53</f>
        <v>32600000</v>
      </c>
      <c r="I53" s="405"/>
      <c r="J53" s="405"/>
      <c r="K53" s="425"/>
      <c r="L53" s="320"/>
      <c r="M53" s="320"/>
    </row>
    <row r="54" spans="1:13" ht="60">
      <c r="A54" s="65"/>
      <c r="B54" s="66" t="s">
        <v>26</v>
      </c>
      <c r="C54" s="67" t="s">
        <v>35</v>
      </c>
      <c r="D54" s="67"/>
      <c r="E54" s="67"/>
      <c r="F54" s="68" t="s">
        <v>63</v>
      </c>
      <c r="G54" s="69">
        <v>24664000</v>
      </c>
      <c r="H54" s="94">
        <f>'TABEL RENJA 2.4 '!H54</f>
        <v>6664000</v>
      </c>
      <c r="I54" s="405"/>
      <c r="J54" s="405"/>
      <c r="K54" s="425"/>
      <c r="L54" s="320"/>
      <c r="M54" s="320"/>
    </row>
    <row r="55" spans="1:13" ht="60">
      <c r="A55" s="65"/>
      <c r="B55" s="66" t="s">
        <v>27</v>
      </c>
      <c r="C55" s="67" t="s">
        <v>35</v>
      </c>
      <c r="D55" s="67"/>
      <c r="E55" s="67"/>
      <c r="F55" s="68" t="s">
        <v>63</v>
      </c>
      <c r="G55" s="69">
        <v>25030000</v>
      </c>
      <c r="H55" s="94">
        <f>'TABEL RENJA 2.4 '!H55</f>
        <v>7030000</v>
      </c>
      <c r="I55" s="405"/>
      <c r="J55" s="405"/>
      <c r="K55" s="425"/>
      <c r="L55" s="320"/>
      <c r="M55" s="320"/>
    </row>
    <row r="56" spans="1:13" ht="60">
      <c r="A56" s="65"/>
      <c r="B56" s="66" t="s">
        <v>28</v>
      </c>
      <c r="C56" s="67" t="s">
        <v>35</v>
      </c>
      <c r="D56" s="67"/>
      <c r="E56" s="67"/>
      <c r="F56" s="68" t="s">
        <v>63</v>
      </c>
      <c r="G56" s="69">
        <v>25144000</v>
      </c>
      <c r="H56" s="94">
        <f>'TABEL RENJA 2.4 '!H56</f>
        <v>8144000</v>
      </c>
      <c r="I56" s="405"/>
      <c r="J56" s="405"/>
      <c r="K56" s="425"/>
      <c r="L56" s="320"/>
      <c r="M56" s="320"/>
    </row>
    <row r="57" spans="1:13" ht="60">
      <c r="A57" s="65"/>
      <c r="B57" s="66" t="s">
        <v>29</v>
      </c>
      <c r="C57" s="67" t="s">
        <v>35</v>
      </c>
      <c r="D57" s="67"/>
      <c r="E57" s="67"/>
      <c r="F57" s="68" t="s">
        <v>63</v>
      </c>
      <c r="G57" s="69">
        <v>25486000</v>
      </c>
      <c r="H57" s="94">
        <f>'TABEL RENJA 2.4 '!H57</f>
        <v>7486000</v>
      </c>
      <c r="I57" s="405"/>
      <c r="J57" s="405"/>
      <c r="K57" s="425"/>
      <c r="L57" s="320"/>
      <c r="M57" s="320"/>
    </row>
    <row r="58" spans="1:13" ht="60">
      <c r="A58" s="65"/>
      <c r="B58" s="66" t="s">
        <v>30</v>
      </c>
      <c r="C58" s="67" t="s">
        <v>35</v>
      </c>
      <c r="D58" s="67"/>
      <c r="E58" s="67"/>
      <c r="F58" s="68" t="s">
        <v>63</v>
      </c>
      <c r="G58" s="69">
        <v>25600000</v>
      </c>
      <c r="H58" s="94">
        <f>'TABEL RENJA 2.4 '!H58</f>
        <v>7600000</v>
      </c>
      <c r="I58" s="405"/>
      <c r="J58" s="405"/>
      <c r="K58" s="425"/>
      <c r="L58" s="320"/>
      <c r="M58" s="320"/>
    </row>
    <row r="59" spans="1:13" ht="60">
      <c r="A59" s="65"/>
      <c r="B59" s="66" t="s">
        <v>31</v>
      </c>
      <c r="C59" s="67" t="s">
        <v>35</v>
      </c>
      <c r="D59" s="67"/>
      <c r="E59" s="67"/>
      <c r="F59" s="68" t="s">
        <v>63</v>
      </c>
      <c r="G59" s="69">
        <v>25600000</v>
      </c>
      <c r="H59" s="94">
        <f>'TABEL RENJA 2.4 '!H59</f>
        <v>8100000</v>
      </c>
      <c r="I59" s="405"/>
      <c r="J59" s="405"/>
      <c r="K59" s="425"/>
      <c r="L59" s="320"/>
      <c r="M59" s="320"/>
    </row>
    <row r="60" spans="1:13" ht="60">
      <c r="A60" s="65"/>
      <c r="B60" s="66" t="s">
        <v>32</v>
      </c>
      <c r="C60" s="67" t="s">
        <v>35</v>
      </c>
      <c r="D60" s="67"/>
      <c r="E60" s="67"/>
      <c r="F60" s="68" t="s">
        <v>63</v>
      </c>
      <c r="G60" s="69">
        <v>25600000</v>
      </c>
      <c r="H60" s="94">
        <f>'TABEL RENJA 2.4 '!H60</f>
        <v>7600000</v>
      </c>
      <c r="I60" s="405"/>
      <c r="J60" s="405"/>
      <c r="K60" s="425"/>
      <c r="L60" s="320"/>
      <c r="M60" s="320"/>
    </row>
    <row r="61" spans="1:13" ht="60">
      <c r="A61" s="65"/>
      <c r="B61" s="66" t="s">
        <v>33</v>
      </c>
      <c r="C61" s="67" t="s">
        <v>35</v>
      </c>
      <c r="D61" s="67"/>
      <c r="E61" s="67"/>
      <c r="F61" s="68" t="s">
        <v>63</v>
      </c>
      <c r="G61" s="69" t="s">
        <v>2</v>
      </c>
      <c r="H61" s="94">
        <f>'TABEL RENJA 2.4 '!H61</f>
        <v>6000000</v>
      </c>
      <c r="I61" s="405"/>
      <c r="J61" s="405"/>
      <c r="K61" s="425"/>
      <c r="L61" s="320"/>
      <c r="M61" s="320"/>
    </row>
    <row r="62" spans="1:13" ht="45">
      <c r="A62" s="65">
        <v>6</v>
      </c>
      <c r="B62" s="220" t="s">
        <v>7</v>
      </c>
      <c r="C62" s="210" t="s">
        <v>36</v>
      </c>
      <c r="D62" s="247" t="s">
        <v>169</v>
      </c>
      <c r="E62" s="247" t="s">
        <v>169</v>
      </c>
      <c r="F62" s="72" t="s">
        <v>64</v>
      </c>
      <c r="G62" s="217">
        <v>240000000</v>
      </c>
      <c r="H62" s="93">
        <f>'TABEL RENJA 2.4 '!H62</f>
        <v>97575000</v>
      </c>
      <c r="I62" s="405"/>
      <c r="J62" s="405"/>
      <c r="K62" s="425"/>
      <c r="L62" s="353">
        <v>-6950529</v>
      </c>
      <c r="M62" s="353" t="s">
        <v>201</v>
      </c>
    </row>
    <row r="63" spans="1:13" ht="47.25">
      <c r="A63" s="65">
        <v>7</v>
      </c>
      <c r="B63" s="220" t="s">
        <v>8</v>
      </c>
      <c r="C63" s="210" t="s">
        <v>36</v>
      </c>
      <c r="D63" s="252" t="s">
        <v>170</v>
      </c>
      <c r="E63" s="252" t="s">
        <v>170</v>
      </c>
      <c r="F63" s="72" t="s">
        <v>65</v>
      </c>
      <c r="G63" s="217">
        <v>440051200</v>
      </c>
      <c r="H63" s="93">
        <v>378912920</v>
      </c>
      <c r="I63" s="405"/>
      <c r="J63" s="405"/>
      <c r="K63" s="425"/>
      <c r="L63" s="320"/>
      <c r="M63" s="320"/>
    </row>
    <row r="64" spans="1:13" ht="45">
      <c r="A64" s="61" t="s">
        <v>21</v>
      </c>
      <c r="B64" s="62" t="s">
        <v>9</v>
      </c>
      <c r="C64" s="211"/>
      <c r="D64" s="211"/>
      <c r="E64" s="211"/>
      <c r="F64" s="63" t="e">
        <f>SUM(F65+F66+F67+F68+F69+F79)</f>
        <v>#VALUE!</v>
      </c>
      <c r="G64" s="218" t="e">
        <f>SUM(G66+G69)</f>
        <v>#VALUE!</v>
      </c>
      <c r="H64" s="215">
        <f>SUM(H66+H69+H79)</f>
        <v>470000000</v>
      </c>
      <c r="I64" s="405">
        <f>SUM(I66+I69)</f>
        <v>0</v>
      </c>
      <c r="J64" s="405">
        <v>0</v>
      </c>
      <c r="K64" s="425"/>
      <c r="L64" s="320"/>
      <c r="M64" s="320"/>
    </row>
    <row r="65" spans="1:13" ht="31.5">
      <c r="A65" s="287">
        <v>8</v>
      </c>
      <c r="B65" s="288" t="s">
        <v>184</v>
      </c>
      <c r="C65" s="289" t="s">
        <v>185</v>
      </c>
      <c r="D65" s="289" t="s">
        <v>186</v>
      </c>
      <c r="E65" s="289">
        <v>0</v>
      </c>
      <c r="F65" s="306">
        <v>200000000</v>
      </c>
      <c r="G65" s="291" t="s">
        <v>187</v>
      </c>
      <c r="H65" s="293" t="s">
        <v>187</v>
      </c>
      <c r="I65" s="429"/>
      <c r="J65" s="429"/>
      <c r="K65" s="430"/>
      <c r="L65" s="320"/>
      <c r="M65" s="320"/>
    </row>
    <row r="66" spans="1:13" ht="30">
      <c r="A66" s="65">
        <v>9</v>
      </c>
      <c r="B66" s="66" t="s">
        <v>67</v>
      </c>
      <c r="C66" s="233" t="s">
        <v>24</v>
      </c>
      <c r="D66" s="252" t="s">
        <v>173</v>
      </c>
      <c r="E66" s="252" t="s">
        <v>173</v>
      </c>
      <c r="F66" s="75" t="s">
        <v>68</v>
      </c>
      <c r="G66" s="217" t="s">
        <v>2</v>
      </c>
      <c r="H66" s="93">
        <f>'TABEL RENJA 2.4 '!H66</f>
        <v>13000000</v>
      </c>
      <c r="I66" s="405"/>
      <c r="J66" s="405"/>
      <c r="K66" s="425"/>
      <c r="L66" s="353">
        <v>-13000000</v>
      </c>
      <c r="M66" s="353" t="s">
        <v>204</v>
      </c>
    </row>
    <row r="67" spans="1:13" ht="30">
      <c r="A67" s="65">
        <v>10</v>
      </c>
      <c r="B67" s="66" t="s">
        <v>188</v>
      </c>
      <c r="C67" s="233" t="s">
        <v>189</v>
      </c>
      <c r="D67" s="252" t="s">
        <v>190</v>
      </c>
      <c r="E67" s="252"/>
      <c r="F67" s="75">
        <v>17500000</v>
      </c>
      <c r="G67" s="298" t="s">
        <v>187</v>
      </c>
      <c r="H67" s="300" t="s">
        <v>187</v>
      </c>
      <c r="I67" s="405"/>
      <c r="J67" s="405"/>
      <c r="K67" s="425"/>
      <c r="L67" s="320"/>
      <c r="M67" s="320"/>
    </row>
    <row r="68" spans="1:13" ht="30">
      <c r="A68" s="65">
        <v>11</v>
      </c>
      <c r="B68" s="66" t="s">
        <v>191</v>
      </c>
      <c r="C68" s="233" t="s">
        <v>192</v>
      </c>
      <c r="D68" s="296" t="s">
        <v>193</v>
      </c>
      <c r="E68" s="252"/>
      <c r="F68" s="75">
        <v>300000000</v>
      </c>
      <c r="G68" s="298" t="s">
        <v>187</v>
      </c>
      <c r="H68" s="300" t="s">
        <v>187</v>
      </c>
      <c r="I68" s="405"/>
      <c r="J68" s="405"/>
      <c r="K68" s="425"/>
      <c r="L68" s="320"/>
      <c r="M68" s="320"/>
    </row>
    <row r="69" spans="1:13" ht="30">
      <c r="A69" s="65">
        <v>11</v>
      </c>
      <c r="B69" s="66" t="s">
        <v>69</v>
      </c>
      <c r="C69" s="233" t="s">
        <v>36</v>
      </c>
      <c r="D69" s="252" t="s">
        <v>172</v>
      </c>
      <c r="E69" s="252" t="s">
        <v>172</v>
      </c>
      <c r="F69" s="75" t="s">
        <v>70</v>
      </c>
      <c r="G69" s="217" t="s">
        <v>2</v>
      </c>
      <c r="H69" s="93">
        <f>SUM(H70+H71+H72+H73+H74+H75+H76+H77+H78)</f>
        <v>257000000</v>
      </c>
      <c r="I69" s="405"/>
      <c r="J69" s="405"/>
      <c r="K69" s="425"/>
      <c r="L69" s="320"/>
      <c r="M69" s="320"/>
    </row>
    <row r="70" spans="1:13">
      <c r="A70" s="65"/>
      <c r="B70" s="66" t="s">
        <v>25</v>
      </c>
      <c r="C70" s="233" t="s">
        <v>24</v>
      </c>
      <c r="D70" s="233"/>
      <c r="E70" s="233"/>
      <c r="F70" s="75">
        <v>139000000</v>
      </c>
      <c r="G70" s="69">
        <v>107000000</v>
      </c>
      <c r="H70" s="94">
        <v>107000000</v>
      </c>
      <c r="I70" s="405"/>
      <c r="J70" s="405"/>
      <c r="K70" s="425"/>
      <c r="L70" s="320"/>
      <c r="M70" s="320"/>
    </row>
    <row r="71" spans="1:13">
      <c r="A71" s="65"/>
      <c r="B71" s="66" t="s">
        <v>26</v>
      </c>
      <c r="C71" s="67" t="s">
        <v>35</v>
      </c>
      <c r="D71" s="67"/>
      <c r="E71" s="67"/>
      <c r="F71" s="75">
        <v>16000000</v>
      </c>
      <c r="G71" s="69">
        <v>20000000</v>
      </c>
      <c r="H71" s="94">
        <v>20000000</v>
      </c>
      <c r="I71" s="405"/>
      <c r="J71" s="405"/>
      <c r="K71" s="425"/>
      <c r="L71" s="320"/>
      <c r="M71" s="320"/>
    </row>
    <row r="72" spans="1:13">
      <c r="A72" s="65"/>
      <c r="B72" s="66" t="s">
        <v>27</v>
      </c>
      <c r="C72" s="67" t="s">
        <v>35</v>
      </c>
      <c r="D72" s="67"/>
      <c r="E72" s="67"/>
      <c r="F72" s="75">
        <v>16000000</v>
      </c>
      <c r="G72" s="69">
        <v>20000000</v>
      </c>
      <c r="H72" s="94">
        <v>20000000</v>
      </c>
      <c r="I72" s="405"/>
      <c r="J72" s="405"/>
      <c r="K72" s="425"/>
      <c r="L72" s="320"/>
      <c r="M72" s="320"/>
    </row>
    <row r="73" spans="1:13">
      <c r="A73" s="65"/>
      <c r="B73" s="66" t="s">
        <v>28</v>
      </c>
      <c r="C73" s="233" t="s">
        <v>35</v>
      </c>
      <c r="D73" s="233"/>
      <c r="E73" s="233"/>
      <c r="F73" s="75">
        <v>16000000</v>
      </c>
      <c r="G73" s="69">
        <v>20000000</v>
      </c>
      <c r="H73" s="94">
        <v>20000000</v>
      </c>
      <c r="I73" s="405"/>
      <c r="J73" s="405"/>
      <c r="K73" s="425"/>
      <c r="L73" s="320"/>
      <c r="M73" s="320"/>
    </row>
    <row r="74" spans="1:13">
      <c r="A74" s="65"/>
      <c r="B74" s="66" t="s">
        <v>29</v>
      </c>
      <c r="C74" s="67" t="s">
        <v>35</v>
      </c>
      <c r="D74" s="67"/>
      <c r="E74" s="67"/>
      <c r="F74" s="75">
        <v>16000000</v>
      </c>
      <c r="G74" s="69">
        <v>20000000</v>
      </c>
      <c r="H74" s="94">
        <v>20000000</v>
      </c>
      <c r="I74" s="405"/>
      <c r="J74" s="405"/>
      <c r="K74" s="425"/>
      <c r="L74" s="320"/>
      <c r="M74" s="320"/>
    </row>
    <row r="75" spans="1:13">
      <c r="A75" s="65"/>
      <c r="B75" s="66" t="s">
        <v>30</v>
      </c>
      <c r="C75" s="67" t="s">
        <v>35</v>
      </c>
      <c r="D75" s="67"/>
      <c r="E75" s="67"/>
      <c r="F75" s="75">
        <v>16000000</v>
      </c>
      <c r="G75" s="69">
        <v>20000000</v>
      </c>
      <c r="H75" s="94">
        <v>20000000</v>
      </c>
      <c r="I75" s="405"/>
      <c r="J75" s="405"/>
      <c r="K75" s="425"/>
      <c r="L75" s="320"/>
      <c r="M75" s="320"/>
    </row>
    <row r="76" spans="1:13">
      <c r="A76" s="65"/>
      <c r="B76" s="66" t="s">
        <v>31</v>
      </c>
      <c r="C76" s="67" t="s">
        <v>35</v>
      </c>
      <c r="D76" s="67"/>
      <c r="E76" s="67"/>
      <c r="F76" s="75">
        <v>16000000</v>
      </c>
      <c r="G76" s="69">
        <v>10000000</v>
      </c>
      <c r="H76" s="94">
        <v>10000000</v>
      </c>
      <c r="I76" s="405"/>
      <c r="J76" s="405"/>
      <c r="K76" s="425"/>
      <c r="L76" s="320"/>
      <c r="M76" s="320"/>
    </row>
    <row r="77" spans="1:13">
      <c r="A77" s="65"/>
      <c r="B77" s="66" t="s">
        <v>32</v>
      </c>
      <c r="C77" s="67" t="s">
        <v>35</v>
      </c>
      <c r="D77" s="67"/>
      <c r="E77" s="67"/>
      <c r="F77" s="75">
        <v>16000000</v>
      </c>
      <c r="G77" s="69">
        <v>20000000</v>
      </c>
      <c r="H77" s="94">
        <v>20000000</v>
      </c>
      <c r="I77" s="405"/>
      <c r="J77" s="405"/>
      <c r="K77" s="425"/>
      <c r="L77" s="320"/>
      <c r="M77" s="320"/>
    </row>
    <row r="78" spans="1:13" ht="30">
      <c r="A78" s="65"/>
      <c r="B78" s="66" t="s">
        <v>33</v>
      </c>
      <c r="C78" s="67" t="s">
        <v>35</v>
      </c>
      <c r="D78" s="67"/>
      <c r="E78" s="67"/>
      <c r="F78" s="75">
        <v>16000000</v>
      </c>
      <c r="G78" s="69">
        <v>20000000</v>
      </c>
      <c r="H78" s="94">
        <v>20000000</v>
      </c>
      <c r="I78" s="405"/>
      <c r="J78" s="405"/>
      <c r="K78" s="425"/>
      <c r="L78" s="320"/>
      <c r="M78" s="320"/>
    </row>
    <row r="79" spans="1:13" ht="30">
      <c r="A79" s="65"/>
      <c r="B79" s="73" t="s">
        <v>182</v>
      </c>
      <c r="C79" s="233" t="s">
        <v>183</v>
      </c>
      <c r="D79" s="281" t="s">
        <v>198</v>
      </c>
      <c r="E79" s="281" t="s">
        <v>199</v>
      </c>
      <c r="F79" s="307">
        <v>300000000</v>
      </c>
      <c r="G79" s="283">
        <v>0</v>
      </c>
      <c r="H79" s="303">
        <v>200000000</v>
      </c>
      <c r="I79" s="405"/>
      <c r="J79" s="405"/>
      <c r="K79" s="425"/>
      <c r="L79" s="320"/>
      <c r="M79" s="320"/>
    </row>
    <row r="80" spans="1:13">
      <c r="A80" s="65"/>
      <c r="B80" s="66"/>
      <c r="C80" s="67"/>
      <c r="D80" s="67"/>
      <c r="E80" s="67"/>
      <c r="F80" s="75"/>
      <c r="G80" s="69"/>
      <c r="H80" s="94"/>
      <c r="I80" s="405"/>
      <c r="J80" s="405"/>
      <c r="K80" s="425"/>
      <c r="L80" s="320"/>
      <c r="M80" s="320"/>
    </row>
    <row r="81" spans="1:13" ht="45">
      <c r="A81" s="79">
        <v>12</v>
      </c>
      <c r="B81" s="62" t="s">
        <v>72</v>
      </c>
      <c r="C81" s="211"/>
      <c r="D81" s="211"/>
      <c r="E81" s="211"/>
      <c r="F81" s="63" t="e">
        <f>SUM(F82+F83+F93+F95+F96+F97+F98)</f>
        <v>#VALUE!</v>
      </c>
      <c r="G81" s="218" t="e">
        <f>SUM(G82+G83+G93+G95+G97+G98)</f>
        <v>#VALUE!</v>
      </c>
      <c r="H81" s="215" t="e">
        <f>SUM(H82+H83+H93+H95+H97+H98)</f>
        <v>#REF!</v>
      </c>
      <c r="I81" s="405">
        <f>I82+I83+I93+I95++I97+I98</f>
        <v>0</v>
      </c>
      <c r="J81" s="405">
        <f>J82+J83+J93+J95+J97+J98</f>
        <v>0</v>
      </c>
      <c r="K81" s="425"/>
      <c r="L81" s="320"/>
      <c r="M81" s="320"/>
    </row>
    <row r="82" spans="1:13" ht="30">
      <c r="A82" s="80">
        <v>12</v>
      </c>
      <c r="B82" s="76" t="s">
        <v>74</v>
      </c>
      <c r="C82" s="213" t="s">
        <v>36</v>
      </c>
      <c r="D82" s="254" t="s">
        <v>161</v>
      </c>
      <c r="E82" s="254" t="s">
        <v>161</v>
      </c>
      <c r="F82" s="72">
        <v>34180000</v>
      </c>
      <c r="G82" s="96" t="s">
        <v>43</v>
      </c>
      <c r="H82" s="93">
        <v>500000</v>
      </c>
      <c r="I82" s="405"/>
      <c r="J82" s="405"/>
      <c r="K82" s="425"/>
      <c r="L82" s="320"/>
      <c r="M82" s="320"/>
    </row>
    <row r="83" spans="1:13" ht="60">
      <c r="A83" s="65">
        <v>13</v>
      </c>
      <c r="B83" s="66" t="s">
        <v>76</v>
      </c>
      <c r="C83" s="258" t="s">
        <v>36</v>
      </c>
      <c r="D83" s="256" t="s">
        <v>174</v>
      </c>
      <c r="E83" s="256" t="s">
        <v>174</v>
      </c>
      <c r="F83" s="72" t="s">
        <v>77</v>
      </c>
      <c r="G83" s="217" t="s">
        <v>78</v>
      </c>
      <c r="H83" s="93">
        <f>'TABEL RENJA 2.4 '!H83</f>
        <v>39953000</v>
      </c>
      <c r="I83" s="405"/>
      <c r="J83" s="405"/>
      <c r="K83" s="425"/>
      <c r="L83" s="320"/>
      <c r="M83" s="320"/>
    </row>
    <row r="84" spans="1:13" ht="30">
      <c r="A84" s="65"/>
      <c r="B84" s="66" t="s">
        <v>25</v>
      </c>
      <c r="C84" s="67" t="s">
        <v>24</v>
      </c>
      <c r="D84" s="67"/>
      <c r="E84" s="67"/>
      <c r="F84" s="72" t="s">
        <v>77</v>
      </c>
      <c r="G84" s="69">
        <v>8451000</v>
      </c>
      <c r="H84" s="94">
        <v>5000000</v>
      </c>
      <c r="I84" s="405"/>
      <c r="J84" s="405"/>
      <c r="K84" s="425"/>
      <c r="L84" s="320"/>
      <c r="M84" s="320"/>
    </row>
    <row r="85" spans="1:13" ht="30">
      <c r="A85" s="65"/>
      <c r="B85" s="66" t="s">
        <v>26</v>
      </c>
      <c r="C85" s="67" t="s">
        <v>35</v>
      </c>
      <c r="D85" s="67"/>
      <c r="E85" s="67"/>
      <c r="F85" s="72" t="s">
        <v>77</v>
      </c>
      <c r="G85" s="69">
        <v>8390000</v>
      </c>
      <c r="H85" s="94">
        <v>5390000</v>
      </c>
      <c r="I85" s="405"/>
      <c r="J85" s="405"/>
      <c r="K85" s="425"/>
      <c r="L85" s="320"/>
      <c r="M85" s="320"/>
    </row>
    <row r="86" spans="1:13" ht="30">
      <c r="A86" s="65"/>
      <c r="B86" s="66" t="s">
        <v>27</v>
      </c>
      <c r="C86" s="67" t="s">
        <v>35</v>
      </c>
      <c r="D86" s="67"/>
      <c r="E86" s="67"/>
      <c r="F86" s="72" t="s">
        <v>77</v>
      </c>
      <c r="G86" s="69">
        <v>7763000</v>
      </c>
      <c r="H86" s="94">
        <v>4763000</v>
      </c>
      <c r="I86" s="405"/>
      <c r="J86" s="405"/>
      <c r="K86" s="425"/>
      <c r="L86" s="320"/>
      <c r="M86" s="320"/>
    </row>
    <row r="87" spans="1:13" ht="30">
      <c r="A87" s="65"/>
      <c r="B87" s="66" t="s">
        <v>28</v>
      </c>
      <c r="C87" s="67" t="s">
        <v>35</v>
      </c>
      <c r="D87" s="67"/>
      <c r="E87" s="67"/>
      <c r="F87" s="72" t="s">
        <v>77</v>
      </c>
      <c r="G87" s="69">
        <v>5500000</v>
      </c>
      <c r="H87" s="94">
        <v>2500000</v>
      </c>
      <c r="I87" s="405"/>
      <c r="J87" s="405"/>
      <c r="K87" s="425"/>
      <c r="L87" s="320"/>
      <c r="M87" s="320"/>
    </row>
    <row r="88" spans="1:13" ht="30">
      <c r="A88" s="65"/>
      <c r="B88" s="66" t="s">
        <v>29</v>
      </c>
      <c r="C88" s="67" t="s">
        <v>35</v>
      </c>
      <c r="D88" s="67"/>
      <c r="E88" s="67"/>
      <c r="F88" s="72" t="s">
        <v>77</v>
      </c>
      <c r="G88" s="69">
        <v>8600000</v>
      </c>
      <c r="H88" s="94">
        <v>5600000</v>
      </c>
      <c r="I88" s="405"/>
      <c r="J88" s="405"/>
      <c r="K88" s="425"/>
      <c r="L88" s="320"/>
      <c r="M88" s="320"/>
    </row>
    <row r="89" spans="1:13" ht="30">
      <c r="A89" s="65"/>
      <c r="B89" s="66" t="s">
        <v>30</v>
      </c>
      <c r="C89" s="67" t="s">
        <v>35</v>
      </c>
      <c r="D89" s="67"/>
      <c r="E89" s="67"/>
      <c r="F89" s="72" t="s">
        <v>77</v>
      </c>
      <c r="G89" s="69">
        <v>7500000</v>
      </c>
      <c r="H89" s="94">
        <v>4500000</v>
      </c>
      <c r="I89" s="405"/>
      <c r="J89" s="405"/>
      <c r="K89" s="425"/>
      <c r="L89" s="320"/>
      <c r="M89" s="320"/>
    </row>
    <row r="90" spans="1:13" ht="30">
      <c r="A90" s="65"/>
      <c r="B90" s="66" t="s">
        <v>31</v>
      </c>
      <c r="C90" s="67" t="s">
        <v>35</v>
      </c>
      <c r="D90" s="67"/>
      <c r="E90" s="67"/>
      <c r="F90" s="72" t="s">
        <v>77</v>
      </c>
      <c r="G90" s="69">
        <v>8000000</v>
      </c>
      <c r="H90" s="94">
        <v>5000000</v>
      </c>
      <c r="I90" s="405"/>
      <c r="J90" s="405"/>
      <c r="K90" s="425"/>
      <c r="L90" s="320"/>
      <c r="M90" s="320"/>
    </row>
    <row r="91" spans="1:13" ht="30">
      <c r="A91" s="65"/>
      <c r="B91" s="66" t="s">
        <v>32</v>
      </c>
      <c r="C91" s="67" t="s">
        <v>35</v>
      </c>
      <c r="D91" s="67"/>
      <c r="E91" s="67"/>
      <c r="F91" s="72" t="s">
        <v>77</v>
      </c>
      <c r="G91" s="69">
        <v>6200000</v>
      </c>
      <c r="H91" s="94">
        <v>3200000</v>
      </c>
      <c r="I91" s="405"/>
      <c r="J91" s="405"/>
      <c r="K91" s="425"/>
      <c r="L91" s="320"/>
      <c r="M91" s="320"/>
    </row>
    <row r="92" spans="1:13" ht="30">
      <c r="A92" s="65"/>
      <c r="B92" s="66" t="s">
        <v>33</v>
      </c>
      <c r="C92" s="67" t="s">
        <v>35</v>
      </c>
      <c r="D92" s="67"/>
      <c r="E92" s="67"/>
      <c r="F92" s="72" t="s">
        <v>77</v>
      </c>
      <c r="G92" s="69">
        <v>7000000</v>
      </c>
      <c r="H92" s="94">
        <v>4000000</v>
      </c>
      <c r="I92" s="405"/>
      <c r="J92" s="405"/>
      <c r="K92" s="425"/>
      <c r="L92" s="320"/>
      <c r="M92" s="320"/>
    </row>
    <row r="93" spans="1:13" ht="30">
      <c r="A93" s="81">
        <v>14</v>
      </c>
      <c r="B93" s="82" t="s">
        <v>44</v>
      </c>
      <c r="C93" s="210" t="s">
        <v>36</v>
      </c>
      <c r="D93" s="260" t="s">
        <v>79</v>
      </c>
      <c r="E93" s="260" t="s">
        <v>92</v>
      </c>
      <c r="F93" s="83">
        <v>312000000</v>
      </c>
      <c r="G93" s="217">
        <v>279440000</v>
      </c>
      <c r="H93" s="93">
        <f>'TABEL RENJA 2.4 '!H93</f>
        <v>33635000</v>
      </c>
      <c r="I93" s="405"/>
      <c r="J93" s="405"/>
      <c r="K93" s="425"/>
      <c r="L93" s="320"/>
      <c r="M93" s="320"/>
    </row>
    <row r="94" spans="1:13" ht="45">
      <c r="A94" s="65"/>
      <c r="B94" s="66" t="s">
        <v>25</v>
      </c>
      <c r="C94" s="67" t="s">
        <v>24</v>
      </c>
      <c r="D94" s="67"/>
      <c r="E94" s="67"/>
      <c r="F94" s="83" t="s">
        <v>47</v>
      </c>
      <c r="G94" s="69" t="s">
        <v>2</v>
      </c>
      <c r="H94" s="94">
        <f>'TABEL RENJA 2.4 '!H94</f>
        <v>33635000</v>
      </c>
      <c r="I94" s="405"/>
      <c r="J94" s="405"/>
      <c r="K94" s="425"/>
      <c r="L94" s="320"/>
      <c r="M94" s="320"/>
    </row>
    <row r="95" spans="1:13" ht="31.5">
      <c r="A95" s="65">
        <v>15</v>
      </c>
      <c r="B95" s="220" t="s">
        <v>80</v>
      </c>
      <c r="C95" s="210" t="s">
        <v>36</v>
      </c>
      <c r="D95" s="261" t="s">
        <v>92</v>
      </c>
      <c r="E95" s="261" t="s">
        <v>92</v>
      </c>
      <c r="F95" s="84">
        <v>250000000</v>
      </c>
      <c r="G95" s="217">
        <v>29270000</v>
      </c>
      <c r="H95" s="93">
        <f>'TABEL RENJA 2.4 '!H95</f>
        <v>19520000</v>
      </c>
      <c r="I95" s="405"/>
      <c r="J95" s="405"/>
      <c r="K95" s="425"/>
      <c r="L95" s="353">
        <v>19950529</v>
      </c>
      <c r="M95" s="353" t="s">
        <v>197</v>
      </c>
    </row>
    <row r="96" spans="1:13" ht="15.75">
      <c r="A96" s="65">
        <v>16</v>
      </c>
      <c r="B96" s="220" t="s">
        <v>194</v>
      </c>
      <c r="C96" s="210" t="s">
        <v>195</v>
      </c>
      <c r="D96" s="261" t="s">
        <v>196</v>
      </c>
      <c r="E96" s="309" t="s">
        <v>187</v>
      </c>
      <c r="F96" s="84">
        <v>66500000</v>
      </c>
      <c r="G96" s="298" t="s">
        <v>187</v>
      </c>
      <c r="H96" s="300" t="s">
        <v>187</v>
      </c>
      <c r="I96" s="405"/>
      <c r="J96" s="405"/>
      <c r="K96" s="425"/>
      <c r="L96" s="320"/>
      <c r="M96" s="320"/>
    </row>
    <row r="97" spans="1:13" ht="30">
      <c r="A97" s="65">
        <v>16</v>
      </c>
      <c r="B97" s="220" t="s">
        <v>82</v>
      </c>
      <c r="C97" s="210" t="s">
        <v>24</v>
      </c>
      <c r="D97" s="252" t="s">
        <v>162</v>
      </c>
      <c r="E97" s="252" t="s">
        <v>162</v>
      </c>
      <c r="F97" s="72" t="s">
        <v>83</v>
      </c>
      <c r="G97" s="217" t="s">
        <v>66</v>
      </c>
      <c r="H97" s="93" t="e">
        <f>'TABEL RENJA 2.4 '!H97</f>
        <v>#REF!</v>
      </c>
      <c r="I97" s="405"/>
      <c r="J97" s="405"/>
      <c r="K97" s="425"/>
      <c r="L97" s="320"/>
      <c r="M97" s="320"/>
    </row>
    <row r="98" spans="1:13" ht="105">
      <c r="A98" s="65">
        <v>17</v>
      </c>
      <c r="B98" s="66" t="s">
        <v>84</v>
      </c>
      <c r="C98" s="210" t="s">
        <v>25</v>
      </c>
      <c r="D98" s="263" t="s">
        <v>175</v>
      </c>
      <c r="E98" s="263" t="s">
        <v>175</v>
      </c>
      <c r="F98" s="66" t="s">
        <v>85</v>
      </c>
      <c r="G98" s="217" t="s">
        <v>86</v>
      </c>
      <c r="H98" s="93">
        <f>'TABEL RENJA 2.4 '!H98</f>
        <v>12000000</v>
      </c>
      <c r="I98" s="405"/>
      <c r="J98" s="405"/>
      <c r="K98" s="425"/>
      <c r="L98" s="320"/>
      <c r="M98" s="320"/>
    </row>
    <row r="99" spans="1:13" ht="60">
      <c r="A99" s="81">
        <v>18</v>
      </c>
      <c r="B99" s="82" t="s">
        <v>87</v>
      </c>
      <c r="C99" s="210" t="s">
        <v>36</v>
      </c>
      <c r="D99" s="210"/>
      <c r="E99" s="210"/>
      <c r="F99" s="83">
        <v>197185000</v>
      </c>
      <c r="G99" s="217">
        <v>209087500</v>
      </c>
      <c r="H99" s="93">
        <f>'TABEL RENJA 2.4 '!H99</f>
        <v>1699194000</v>
      </c>
      <c r="I99" s="405"/>
      <c r="J99" s="405"/>
      <c r="K99" s="425"/>
      <c r="L99" s="320"/>
      <c r="M99" s="320"/>
    </row>
    <row r="100" spans="1:13" ht="45">
      <c r="A100" s="81"/>
      <c r="B100" s="66" t="s">
        <v>26</v>
      </c>
      <c r="C100" s="67" t="s">
        <v>89</v>
      </c>
      <c r="D100" s="67"/>
      <c r="E100" s="67"/>
      <c r="F100" s="83" t="s">
        <v>88</v>
      </c>
      <c r="G100" s="69">
        <v>215964000</v>
      </c>
      <c r="H100" s="94">
        <f>'TABEL RENJA 2.4 '!H100</f>
        <v>209087500</v>
      </c>
      <c r="I100" s="405"/>
      <c r="J100" s="405"/>
      <c r="K100" s="425"/>
      <c r="L100" s="320"/>
      <c r="M100" s="320"/>
    </row>
    <row r="101" spans="1:13" ht="45">
      <c r="A101" s="81"/>
      <c r="B101" s="66" t="s">
        <v>27</v>
      </c>
      <c r="C101" s="67" t="s">
        <v>89</v>
      </c>
      <c r="D101" s="67"/>
      <c r="E101" s="67"/>
      <c r="F101" s="83" t="s">
        <v>88</v>
      </c>
      <c r="G101" s="69">
        <v>244415000</v>
      </c>
      <c r="H101" s="94">
        <f>'TABEL RENJA 2.4 '!H101</f>
        <v>215964000</v>
      </c>
      <c r="I101" s="405"/>
      <c r="J101" s="405"/>
      <c r="K101" s="425"/>
      <c r="L101" s="320"/>
      <c r="M101" s="320"/>
    </row>
    <row r="102" spans="1:13" ht="45">
      <c r="A102" s="81"/>
      <c r="B102" s="66" t="s">
        <v>28</v>
      </c>
      <c r="C102" s="67" t="s">
        <v>89</v>
      </c>
      <c r="D102" s="67"/>
      <c r="E102" s="67"/>
      <c r="F102" s="83" t="s">
        <v>88</v>
      </c>
      <c r="G102" s="69">
        <v>209567500</v>
      </c>
      <c r="H102" s="94">
        <f>'TABEL RENJA 2.4 '!H102</f>
        <v>244415000</v>
      </c>
      <c r="I102" s="405"/>
      <c r="J102" s="405"/>
      <c r="K102" s="425"/>
      <c r="L102" s="320"/>
      <c r="M102" s="320"/>
    </row>
    <row r="103" spans="1:13" ht="45">
      <c r="A103" s="81"/>
      <c r="B103" s="66" t="s">
        <v>29</v>
      </c>
      <c r="C103" s="67" t="s">
        <v>89</v>
      </c>
      <c r="D103" s="67"/>
      <c r="E103" s="67"/>
      <c r="F103" s="83" t="s">
        <v>88</v>
      </c>
      <c r="G103" s="69">
        <v>246910000</v>
      </c>
      <c r="H103" s="94">
        <f>'TABEL RENJA 2.4 '!H103</f>
        <v>209567500</v>
      </c>
      <c r="I103" s="405"/>
      <c r="J103" s="405"/>
      <c r="K103" s="425"/>
      <c r="L103" s="320"/>
      <c r="M103" s="320"/>
    </row>
    <row r="104" spans="1:13" ht="45">
      <c r="A104" s="81"/>
      <c r="B104" s="66" t="s">
        <v>30</v>
      </c>
      <c r="C104" s="67" t="s">
        <v>89</v>
      </c>
      <c r="D104" s="67"/>
      <c r="E104" s="67"/>
      <c r="F104" s="83" t="s">
        <v>88</v>
      </c>
      <c r="G104" s="69">
        <v>212680000</v>
      </c>
      <c r="H104" s="94">
        <f>'TABEL RENJA 2.4 '!H104</f>
        <v>246910000</v>
      </c>
      <c r="I104" s="405"/>
      <c r="J104" s="405"/>
      <c r="K104" s="425"/>
      <c r="L104" s="320"/>
      <c r="M104" s="320"/>
    </row>
    <row r="105" spans="1:13" ht="45">
      <c r="A105" s="81"/>
      <c r="B105" s="66" t="s">
        <v>31</v>
      </c>
      <c r="C105" s="67" t="s">
        <v>89</v>
      </c>
      <c r="D105" s="67"/>
      <c r="E105" s="67"/>
      <c r="F105" s="83" t="s">
        <v>88</v>
      </c>
      <c r="G105" s="69">
        <v>243960000</v>
      </c>
      <c r="H105" s="94">
        <f>'TABEL RENJA 2.4 '!H105</f>
        <v>212680000</v>
      </c>
      <c r="I105" s="405"/>
      <c r="J105" s="405"/>
      <c r="K105" s="425"/>
      <c r="L105" s="320"/>
      <c r="M105" s="320"/>
    </row>
    <row r="106" spans="1:13" ht="45">
      <c r="A106" s="81"/>
      <c r="B106" s="66" t="s">
        <v>32</v>
      </c>
      <c r="C106" s="67" t="s">
        <v>89</v>
      </c>
      <c r="D106" s="67"/>
      <c r="E106" s="67"/>
      <c r="F106" s="83" t="s">
        <v>88</v>
      </c>
      <c r="G106" s="69">
        <v>116610000</v>
      </c>
      <c r="H106" s="94">
        <f>'TABEL RENJA 2.4 '!H106</f>
        <v>243960000</v>
      </c>
      <c r="I106" s="405"/>
      <c r="J106" s="405"/>
      <c r="K106" s="425"/>
      <c r="L106" s="320"/>
      <c r="M106" s="320"/>
    </row>
    <row r="107" spans="1:13" ht="30">
      <c r="A107" s="81"/>
      <c r="B107" s="66" t="s">
        <v>33</v>
      </c>
      <c r="C107" s="67" t="s">
        <v>89</v>
      </c>
      <c r="D107" s="67"/>
      <c r="E107" s="67"/>
      <c r="F107" s="83" t="e">
        <f>SUM(F108+F109+F119+F129+F130+F139+F149+F150+F160+F170+F171+F181+F190+F199+F202)</f>
        <v>#VALUE!</v>
      </c>
      <c r="G107" s="69" t="s">
        <v>43</v>
      </c>
      <c r="H107" s="94"/>
      <c r="I107" s="405"/>
      <c r="J107" s="405"/>
      <c r="K107" s="425"/>
      <c r="L107" s="320"/>
      <c r="M107" s="320"/>
    </row>
    <row r="108" spans="1:13" ht="60">
      <c r="A108" s="79" t="s">
        <v>22</v>
      </c>
      <c r="B108" s="62" t="s">
        <v>90</v>
      </c>
      <c r="C108" s="211"/>
      <c r="D108" s="266" t="s">
        <v>92</v>
      </c>
      <c r="E108" s="266">
        <v>0</v>
      </c>
      <c r="F108" s="63">
        <v>10000000</v>
      </c>
      <c r="G108" s="218">
        <v>9800000</v>
      </c>
      <c r="H108" s="215">
        <v>0</v>
      </c>
      <c r="I108" s="405"/>
      <c r="J108" s="405"/>
      <c r="K108" s="425"/>
      <c r="L108" s="320"/>
      <c r="M108" s="320"/>
    </row>
    <row r="109" spans="1:13" ht="60">
      <c r="A109" s="65">
        <v>19</v>
      </c>
      <c r="B109" s="66" t="s">
        <v>53</v>
      </c>
      <c r="C109" s="210" t="s">
        <v>23</v>
      </c>
      <c r="D109" s="241" t="s">
        <v>163</v>
      </c>
      <c r="E109" s="245" t="s">
        <v>163</v>
      </c>
      <c r="F109" s="72" t="s">
        <v>91</v>
      </c>
      <c r="G109" s="217" t="s">
        <v>92</v>
      </c>
      <c r="H109" s="93">
        <f>'TABEL RENJA 2.4 '!H109</f>
        <v>0</v>
      </c>
      <c r="I109" s="405"/>
      <c r="J109" s="405"/>
      <c r="K109" s="425"/>
      <c r="L109" s="320"/>
      <c r="M109" s="320"/>
    </row>
    <row r="110" spans="1:13" ht="60">
      <c r="A110" s="65">
        <v>20</v>
      </c>
      <c r="B110" s="66" t="s">
        <v>93</v>
      </c>
      <c r="C110" s="210" t="s">
        <v>36</v>
      </c>
      <c r="D110" s="210"/>
      <c r="E110" s="210"/>
      <c r="F110" s="85" t="s">
        <v>94</v>
      </c>
      <c r="G110" s="217" t="s">
        <v>92</v>
      </c>
      <c r="H110" s="93">
        <f>'TABEL RENJA 2.4 '!H110</f>
        <v>731480000</v>
      </c>
      <c r="I110" s="405"/>
      <c r="J110" s="405"/>
      <c r="K110" s="425"/>
      <c r="L110" s="320"/>
      <c r="M110" s="320"/>
    </row>
    <row r="111" spans="1:13">
      <c r="A111" s="65"/>
      <c r="B111" s="66" t="s">
        <v>25</v>
      </c>
      <c r="C111" s="67" t="s">
        <v>96</v>
      </c>
      <c r="D111" s="67"/>
      <c r="E111" s="67"/>
      <c r="F111" s="72">
        <v>86520000</v>
      </c>
      <c r="G111" s="69">
        <v>74520000</v>
      </c>
      <c r="H111" s="94">
        <f>'TABEL RENJA 2.4 '!H111</f>
        <v>17780000</v>
      </c>
      <c r="I111" s="405"/>
      <c r="J111" s="405"/>
      <c r="K111" s="425"/>
      <c r="L111" s="320"/>
      <c r="M111" s="320"/>
    </row>
    <row r="112" spans="1:13">
      <c r="A112" s="80"/>
      <c r="B112" s="76" t="s">
        <v>26</v>
      </c>
      <c r="C112" s="77" t="s">
        <v>46</v>
      </c>
      <c r="D112" s="77"/>
      <c r="E112" s="77"/>
      <c r="F112" s="72">
        <v>65640000</v>
      </c>
      <c r="G112" s="385">
        <v>53640000</v>
      </c>
      <c r="H112" s="94">
        <f>'TABEL RENJA 2.4 '!H112</f>
        <v>74520000</v>
      </c>
      <c r="I112" s="405"/>
      <c r="J112" s="405"/>
      <c r="K112" s="425"/>
      <c r="L112" s="320"/>
      <c r="M112" s="320"/>
    </row>
    <row r="113" spans="1:13">
      <c r="A113" s="80"/>
      <c r="B113" s="76" t="s">
        <v>27</v>
      </c>
      <c r="C113" s="77" t="s">
        <v>46</v>
      </c>
      <c r="D113" s="77"/>
      <c r="E113" s="77"/>
      <c r="F113" s="72">
        <v>88920000</v>
      </c>
      <c r="G113" s="385"/>
      <c r="H113" s="94">
        <f>'TABEL RENJA 2.4 '!H113</f>
        <v>53640000</v>
      </c>
      <c r="I113" s="405"/>
      <c r="J113" s="405"/>
      <c r="K113" s="425"/>
      <c r="L113" s="320"/>
      <c r="M113" s="320"/>
    </row>
    <row r="114" spans="1:13">
      <c r="A114" s="80"/>
      <c r="B114" s="76" t="s">
        <v>28</v>
      </c>
      <c r="C114" s="77" t="s">
        <v>46</v>
      </c>
      <c r="D114" s="77"/>
      <c r="E114" s="77"/>
      <c r="F114" s="72">
        <v>138720000</v>
      </c>
      <c r="G114" s="385"/>
      <c r="H114" s="94">
        <f>'TABEL RENJA 2.4 '!H114</f>
        <v>76920000</v>
      </c>
      <c r="I114" s="405"/>
      <c r="J114" s="405"/>
      <c r="K114" s="425"/>
      <c r="L114" s="320"/>
      <c r="M114" s="320"/>
    </row>
    <row r="115" spans="1:13">
      <c r="A115" s="80"/>
      <c r="B115" s="76" t="s">
        <v>29</v>
      </c>
      <c r="C115" s="77" t="s">
        <v>46</v>
      </c>
      <c r="D115" s="77"/>
      <c r="E115" s="77"/>
      <c r="F115" s="72">
        <v>163380000</v>
      </c>
      <c r="G115" s="385"/>
      <c r="H115" s="94">
        <f>'TABEL RENJA 2.4 '!H115</f>
        <v>126720000</v>
      </c>
      <c r="I115" s="405"/>
      <c r="J115" s="405"/>
      <c r="K115" s="425"/>
      <c r="L115" s="320"/>
      <c r="M115" s="320"/>
    </row>
    <row r="116" spans="1:13">
      <c r="A116" s="80"/>
      <c r="B116" s="76" t="s">
        <v>30</v>
      </c>
      <c r="C116" s="77" t="s">
        <v>46</v>
      </c>
      <c r="D116" s="77"/>
      <c r="E116" s="77"/>
      <c r="F116" s="72">
        <v>67260000</v>
      </c>
      <c r="G116" s="385"/>
      <c r="H116" s="94">
        <f>'TABEL RENJA 2.4 '!H116</f>
        <v>147360000</v>
      </c>
      <c r="I116" s="405"/>
      <c r="J116" s="405"/>
      <c r="K116" s="425"/>
      <c r="L116" s="320"/>
      <c r="M116" s="320"/>
    </row>
    <row r="117" spans="1:13">
      <c r="A117" s="80"/>
      <c r="B117" s="76" t="s">
        <v>31</v>
      </c>
      <c r="C117" s="77" t="s">
        <v>46</v>
      </c>
      <c r="D117" s="77"/>
      <c r="E117" s="77"/>
      <c r="F117" s="72">
        <v>138540000</v>
      </c>
      <c r="G117" s="385"/>
      <c r="H117" s="94">
        <f>'TABEL RENJA 2.4 '!H117</f>
        <v>55260000</v>
      </c>
      <c r="I117" s="405"/>
      <c r="J117" s="405"/>
      <c r="K117" s="425"/>
      <c r="L117" s="320"/>
      <c r="M117" s="320"/>
    </row>
    <row r="118" spans="1:13">
      <c r="A118" s="80"/>
      <c r="B118" s="76" t="s">
        <v>32</v>
      </c>
      <c r="C118" s="77" t="s">
        <v>46</v>
      </c>
      <c r="D118" s="77"/>
      <c r="E118" s="77"/>
      <c r="F118" s="72">
        <v>64740000</v>
      </c>
      <c r="G118" s="385"/>
      <c r="H118" s="94">
        <f>'TABEL RENJA 2.4 '!H118</f>
        <v>126540000</v>
      </c>
      <c r="I118" s="405"/>
      <c r="J118" s="405"/>
      <c r="K118" s="425"/>
      <c r="L118" s="320"/>
      <c r="M118" s="320"/>
    </row>
    <row r="119" spans="1:13" ht="47.25">
      <c r="A119" s="80"/>
      <c r="B119" s="76" t="s">
        <v>33</v>
      </c>
      <c r="C119" s="77" t="s">
        <v>46</v>
      </c>
      <c r="D119" s="278" t="s">
        <v>176</v>
      </c>
      <c r="E119" s="268" t="s">
        <v>176</v>
      </c>
      <c r="F119" s="72" t="s">
        <v>97</v>
      </c>
      <c r="G119" s="385"/>
      <c r="H119" s="94">
        <f>'TABEL RENJA 2.4 '!H119</f>
        <v>52740000</v>
      </c>
      <c r="I119" s="405"/>
      <c r="J119" s="405"/>
      <c r="K119" s="425"/>
      <c r="L119" s="320"/>
      <c r="M119" s="320"/>
    </row>
    <row r="120" spans="1:13" ht="60">
      <c r="A120" s="65">
        <v>21</v>
      </c>
      <c r="B120" s="66" t="s">
        <v>99</v>
      </c>
      <c r="C120" s="210" t="s">
        <v>36</v>
      </c>
      <c r="D120" s="210"/>
      <c r="E120" s="210"/>
      <c r="F120" s="85" t="s">
        <v>100</v>
      </c>
      <c r="G120" s="217" t="s">
        <v>2</v>
      </c>
      <c r="H120" s="93">
        <v>76040000</v>
      </c>
      <c r="I120" s="405"/>
      <c r="J120" s="405"/>
      <c r="K120" s="425"/>
      <c r="L120" s="320"/>
      <c r="M120" s="320"/>
    </row>
    <row r="121" spans="1:13">
      <c r="A121" s="65"/>
      <c r="B121" s="66" t="s">
        <v>25</v>
      </c>
      <c r="C121" s="67"/>
      <c r="D121" s="67"/>
      <c r="E121" s="67"/>
      <c r="F121" s="72">
        <v>48400000</v>
      </c>
      <c r="G121" s="69">
        <v>91400000</v>
      </c>
      <c r="H121" s="94">
        <f>'TABEL RENJA 2.4 '!H121</f>
        <v>76040000</v>
      </c>
      <c r="I121" s="405"/>
      <c r="J121" s="405"/>
      <c r="K121" s="425"/>
      <c r="L121" s="320"/>
      <c r="M121" s="320"/>
    </row>
    <row r="122" spans="1:13">
      <c r="A122" s="80"/>
      <c r="B122" s="76" t="s">
        <v>26</v>
      </c>
      <c r="C122" s="77" t="s">
        <v>46</v>
      </c>
      <c r="D122" s="77"/>
      <c r="E122" s="77"/>
      <c r="F122" s="72">
        <v>27000000</v>
      </c>
      <c r="G122" s="385">
        <v>70000000</v>
      </c>
      <c r="H122" s="94">
        <f>'TABEL RENJA 2.4 '!H122</f>
        <v>91400000</v>
      </c>
      <c r="I122" s="405"/>
      <c r="J122" s="405"/>
      <c r="K122" s="425"/>
      <c r="L122" s="320"/>
      <c r="M122" s="320"/>
    </row>
    <row r="123" spans="1:13">
      <c r="A123" s="80"/>
      <c r="B123" s="76" t="s">
        <v>27</v>
      </c>
      <c r="C123" s="77" t="s">
        <v>46</v>
      </c>
      <c r="D123" s="77"/>
      <c r="E123" s="77"/>
      <c r="F123" s="72">
        <v>49200000</v>
      </c>
      <c r="G123" s="385"/>
      <c r="H123" s="94">
        <f>'TABEL RENJA 2.4 '!H123</f>
        <v>70000000</v>
      </c>
      <c r="I123" s="405"/>
      <c r="J123" s="405"/>
      <c r="K123" s="425"/>
      <c r="L123" s="320"/>
      <c r="M123" s="320"/>
    </row>
    <row r="124" spans="1:13">
      <c r="A124" s="80"/>
      <c r="B124" s="76" t="s">
        <v>28</v>
      </c>
      <c r="C124" s="77" t="s">
        <v>46</v>
      </c>
      <c r="D124" s="77"/>
      <c r="E124" s="77"/>
      <c r="F124" s="72">
        <v>73600000</v>
      </c>
      <c r="G124" s="385"/>
      <c r="H124" s="94">
        <f>'TABEL RENJA 2.4 '!H124</f>
        <v>92200000</v>
      </c>
      <c r="I124" s="405"/>
      <c r="J124" s="405"/>
      <c r="K124" s="425"/>
      <c r="L124" s="320"/>
      <c r="M124" s="320"/>
    </row>
    <row r="125" spans="1:13">
      <c r="A125" s="80"/>
      <c r="B125" s="76" t="s">
        <v>29</v>
      </c>
      <c r="C125" s="77" t="s">
        <v>46</v>
      </c>
      <c r="D125" s="77"/>
      <c r="E125" s="77"/>
      <c r="F125" s="72">
        <v>142490000</v>
      </c>
      <c r="G125" s="385"/>
      <c r="H125" s="94">
        <f>'TABEL RENJA 2.4 '!H125</f>
        <v>116600000</v>
      </c>
      <c r="I125" s="405"/>
      <c r="J125" s="405"/>
      <c r="K125" s="425"/>
      <c r="L125" s="320"/>
      <c r="M125" s="320"/>
    </row>
    <row r="126" spans="1:13">
      <c r="A126" s="80"/>
      <c r="B126" s="76" t="s">
        <v>30</v>
      </c>
      <c r="C126" s="77" t="s">
        <v>46</v>
      </c>
      <c r="D126" s="77"/>
      <c r="E126" s="77"/>
      <c r="F126" s="72">
        <v>29200000</v>
      </c>
      <c r="G126" s="385"/>
      <c r="H126" s="94">
        <f>'TABEL RENJA 2.4 '!H126</f>
        <v>231200000</v>
      </c>
      <c r="I126" s="405"/>
      <c r="J126" s="405"/>
      <c r="K126" s="425"/>
      <c r="L126" s="320"/>
      <c r="M126" s="320"/>
    </row>
    <row r="127" spans="1:13">
      <c r="A127" s="80"/>
      <c r="B127" s="76" t="s">
        <v>31</v>
      </c>
      <c r="C127" s="77" t="s">
        <v>46</v>
      </c>
      <c r="D127" s="77"/>
      <c r="E127" s="77"/>
      <c r="F127" s="72">
        <v>142000000</v>
      </c>
      <c r="G127" s="385"/>
      <c r="H127" s="94">
        <f>'TABEL RENJA 2.4 '!H127</f>
        <v>60200000</v>
      </c>
      <c r="I127" s="405"/>
      <c r="J127" s="405"/>
      <c r="K127" s="425"/>
      <c r="L127" s="320"/>
      <c r="M127" s="320"/>
    </row>
    <row r="128" spans="1:13">
      <c r="A128" s="80"/>
      <c r="B128" s="76" t="s">
        <v>32</v>
      </c>
      <c r="C128" s="77" t="s">
        <v>46</v>
      </c>
      <c r="D128" s="77"/>
      <c r="E128" s="77"/>
      <c r="F128" s="72">
        <v>23600000</v>
      </c>
      <c r="G128" s="385"/>
      <c r="H128" s="94">
        <f>'TABEL RENJA 2.4 '!H128</f>
        <v>185000000</v>
      </c>
      <c r="I128" s="405"/>
      <c r="J128" s="405"/>
      <c r="K128" s="425"/>
      <c r="L128" s="320"/>
      <c r="M128" s="320"/>
    </row>
    <row r="129" spans="1:13" ht="15.75">
      <c r="A129" s="80"/>
      <c r="B129" s="222" t="s">
        <v>33</v>
      </c>
      <c r="C129" s="77" t="s">
        <v>46</v>
      </c>
      <c r="D129" s="270" t="s">
        <v>177</v>
      </c>
      <c r="E129" s="270" t="s">
        <v>177</v>
      </c>
      <c r="F129" s="72">
        <v>29250000</v>
      </c>
      <c r="G129" s="385"/>
      <c r="H129" s="94">
        <v>28210000</v>
      </c>
      <c r="I129" s="405"/>
      <c r="J129" s="405"/>
      <c r="K129" s="425"/>
      <c r="L129" s="320"/>
      <c r="M129" s="320"/>
    </row>
    <row r="130" spans="1:13" ht="45">
      <c r="A130" s="65">
        <v>22</v>
      </c>
      <c r="B130" s="66" t="s">
        <v>104</v>
      </c>
      <c r="C130" s="210" t="s">
        <v>36</v>
      </c>
      <c r="D130" s="252" t="s">
        <v>178</v>
      </c>
      <c r="E130" s="252" t="s">
        <v>178</v>
      </c>
      <c r="F130" s="85" t="s">
        <v>105</v>
      </c>
      <c r="G130" s="217" t="s">
        <v>106</v>
      </c>
      <c r="H130" s="93">
        <f>'TABEL RENJA 2.4 '!H130</f>
        <v>28210000</v>
      </c>
      <c r="I130" s="405"/>
      <c r="J130" s="405"/>
      <c r="K130" s="425"/>
      <c r="L130" s="320"/>
      <c r="M130" s="320"/>
    </row>
    <row r="131" spans="1:13" ht="60">
      <c r="A131" s="65">
        <v>23</v>
      </c>
      <c r="B131" s="66" t="s">
        <v>107</v>
      </c>
      <c r="C131" s="210" t="s">
        <v>36</v>
      </c>
      <c r="D131" s="210"/>
      <c r="E131" s="210"/>
      <c r="F131" s="85" t="s">
        <v>108</v>
      </c>
      <c r="G131" s="217">
        <v>231875000</v>
      </c>
      <c r="H131" s="93">
        <f>'TABEL RENJA 2.4 '!H131</f>
        <v>2128830000</v>
      </c>
      <c r="I131" s="405"/>
      <c r="J131" s="405"/>
      <c r="K131" s="425"/>
      <c r="L131" s="320"/>
      <c r="M131" s="320"/>
    </row>
    <row r="132" spans="1:13" ht="30">
      <c r="A132" s="65"/>
      <c r="B132" s="66" t="s">
        <v>26</v>
      </c>
      <c r="C132" s="67" t="s">
        <v>35</v>
      </c>
      <c r="D132" s="67"/>
      <c r="E132" s="67"/>
      <c r="F132" s="85" t="s">
        <v>108</v>
      </c>
      <c r="G132" s="69">
        <v>231875000</v>
      </c>
      <c r="H132" s="94">
        <f>'TABEL RENJA 2.4 '!H132</f>
        <v>228520000</v>
      </c>
      <c r="I132" s="405"/>
      <c r="J132" s="405"/>
      <c r="K132" s="425"/>
      <c r="L132" s="320"/>
      <c r="M132" s="320"/>
    </row>
    <row r="133" spans="1:13" ht="30">
      <c r="A133" s="65"/>
      <c r="B133" s="66" t="s">
        <v>27</v>
      </c>
      <c r="C133" s="67" t="s">
        <v>35</v>
      </c>
      <c r="D133" s="67"/>
      <c r="E133" s="67"/>
      <c r="F133" s="85" t="s">
        <v>108</v>
      </c>
      <c r="G133" s="69">
        <v>272675000</v>
      </c>
      <c r="H133" s="94">
        <f>'TABEL RENJA 2.4 '!H133</f>
        <v>213000000</v>
      </c>
      <c r="I133" s="405"/>
      <c r="J133" s="405"/>
      <c r="K133" s="425"/>
      <c r="L133" s="320"/>
      <c r="M133" s="320"/>
    </row>
    <row r="134" spans="1:13" ht="30">
      <c r="A134" s="65"/>
      <c r="B134" s="66" t="s">
        <v>28</v>
      </c>
      <c r="C134" s="67" t="s">
        <v>35</v>
      </c>
      <c r="D134" s="67"/>
      <c r="E134" s="67"/>
      <c r="F134" s="85" t="s">
        <v>108</v>
      </c>
      <c r="G134" s="69">
        <v>293075000</v>
      </c>
      <c r="H134" s="94">
        <f>'TABEL RENJA 2.4 '!H134</f>
        <v>270840000</v>
      </c>
      <c r="I134" s="405"/>
      <c r="J134" s="405"/>
      <c r="K134" s="425"/>
      <c r="L134" s="320"/>
      <c r="M134" s="320"/>
    </row>
    <row r="135" spans="1:13" ht="30">
      <c r="A135" s="65"/>
      <c r="B135" s="66" t="s">
        <v>29</v>
      </c>
      <c r="C135" s="67" t="s">
        <v>35</v>
      </c>
      <c r="D135" s="67"/>
      <c r="E135" s="67"/>
      <c r="F135" s="85" t="s">
        <v>108</v>
      </c>
      <c r="G135" s="69">
        <v>470317000</v>
      </c>
      <c r="H135" s="94">
        <f>'TABEL RENJA 2.4 '!H135</f>
        <v>288100000</v>
      </c>
      <c r="I135" s="405"/>
      <c r="J135" s="405"/>
      <c r="K135" s="425"/>
      <c r="L135" s="320"/>
      <c r="M135" s="320"/>
    </row>
    <row r="136" spans="1:13" ht="30">
      <c r="A136" s="65"/>
      <c r="B136" s="66" t="s">
        <v>30</v>
      </c>
      <c r="C136" s="67" t="s">
        <v>35</v>
      </c>
      <c r="D136" s="67"/>
      <c r="E136" s="67"/>
      <c r="F136" s="85" t="s">
        <v>108</v>
      </c>
      <c r="G136" s="69">
        <v>170675000</v>
      </c>
      <c r="H136" s="94">
        <f>'TABEL RENJA 2.4 '!H136</f>
        <v>469800000</v>
      </c>
      <c r="I136" s="405"/>
      <c r="J136" s="405"/>
      <c r="K136" s="425"/>
      <c r="L136" s="320"/>
      <c r="M136" s="320"/>
    </row>
    <row r="137" spans="1:13" ht="30">
      <c r="A137" s="65"/>
      <c r="B137" s="66" t="s">
        <v>31</v>
      </c>
      <c r="C137" s="67" t="s">
        <v>35</v>
      </c>
      <c r="D137" s="67"/>
      <c r="E137" s="67"/>
      <c r="F137" s="85" t="s">
        <v>108</v>
      </c>
      <c r="G137" s="69">
        <v>395075000</v>
      </c>
      <c r="H137" s="94">
        <f>'TABEL RENJA 2.4 '!H137</f>
        <v>163200000</v>
      </c>
      <c r="I137" s="405"/>
      <c r="J137" s="405"/>
      <c r="K137" s="425"/>
      <c r="L137" s="320"/>
      <c r="M137" s="320"/>
    </row>
    <row r="138" spans="1:13" ht="30">
      <c r="A138" s="65"/>
      <c r="B138" s="66" t="s">
        <v>32</v>
      </c>
      <c r="C138" s="67" t="s">
        <v>35</v>
      </c>
      <c r="D138" s="67"/>
      <c r="E138" s="67"/>
      <c r="F138" s="85" t="s">
        <v>108</v>
      </c>
      <c r="G138" s="69">
        <v>91075000</v>
      </c>
      <c r="H138" s="94">
        <f>'TABEL RENJA 2.4 '!H138</f>
        <v>412630000</v>
      </c>
      <c r="I138" s="405"/>
      <c r="J138" s="405"/>
      <c r="K138" s="425"/>
      <c r="L138" s="320"/>
      <c r="M138" s="320"/>
    </row>
    <row r="139" spans="1:13" ht="30">
      <c r="A139" s="65"/>
      <c r="B139" s="66" t="s">
        <v>33</v>
      </c>
      <c r="C139" s="67" t="s">
        <v>35</v>
      </c>
      <c r="D139" s="272" t="s">
        <v>179</v>
      </c>
      <c r="E139" s="272" t="s">
        <v>180</v>
      </c>
      <c r="F139" s="85" t="s">
        <v>108</v>
      </c>
      <c r="G139" s="69" t="s">
        <v>2</v>
      </c>
      <c r="H139" s="94">
        <f>'TABEL RENJA 2.4 '!H139</f>
        <v>82740000</v>
      </c>
      <c r="I139" s="405"/>
      <c r="J139" s="405"/>
      <c r="K139" s="425"/>
      <c r="L139" s="320"/>
      <c r="M139" s="320"/>
    </row>
    <row r="140" spans="1:13" ht="75">
      <c r="A140" s="65">
        <v>24</v>
      </c>
      <c r="B140" s="66" t="s">
        <v>109</v>
      </c>
      <c r="C140" s="210" t="s">
        <v>36</v>
      </c>
      <c r="D140" s="210"/>
      <c r="E140" s="210"/>
      <c r="F140" s="85" t="s">
        <v>110</v>
      </c>
      <c r="G140" s="217" t="s">
        <v>2</v>
      </c>
      <c r="H140" s="93">
        <f>'TABEL RENJA 2.4 '!H140</f>
        <v>137349000</v>
      </c>
      <c r="I140" s="405"/>
      <c r="J140" s="405"/>
      <c r="K140" s="425"/>
      <c r="L140" s="320"/>
      <c r="M140" s="320"/>
    </row>
    <row r="141" spans="1:13" ht="60">
      <c r="A141" s="65"/>
      <c r="B141" s="66" t="s">
        <v>25</v>
      </c>
      <c r="C141" s="67" t="s">
        <v>24</v>
      </c>
      <c r="D141" s="67"/>
      <c r="E141" s="67"/>
      <c r="F141" s="85" t="s">
        <v>110</v>
      </c>
      <c r="G141" s="69" t="s">
        <v>2</v>
      </c>
      <c r="H141" s="94">
        <f>'TABEL RENJA 2.4 '!H141</f>
        <v>16423000</v>
      </c>
      <c r="I141" s="405"/>
      <c r="J141" s="405"/>
      <c r="K141" s="425"/>
      <c r="L141" s="320"/>
      <c r="M141" s="320"/>
    </row>
    <row r="142" spans="1:13" ht="60">
      <c r="A142" s="65"/>
      <c r="B142" s="66" t="s">
        <v>26</v>
      </c>
      <c r="C142" s="67" t="s">
        <v>35</v>
      </c>
      <c r="D142" s="67"/>
      <c r="E142" s="67"/>
      <c r="F142" s="85" t="s">
        <v>110</v>
      </c>
      <c r="G142" s="69" t="s">
        <v>2</v>
      </c>
      <c r="H142" s="94">
        <f>'TABEL RENJA 2.4 '!H142</f>
        <v>15650000</v>
      </c>
      <c r="I142" s="405"/>
      <c r="J142" s="405"/>
      <c r="K142" s="425"/>
      <c r="L142" s="320"/>
      <c r="M142" s="320"/>
    </row>
    <row r="143" spans="1:13" ht="60">
      <c r="A143" s="65"/>
      <c r="B143" s="66" t="s">
        <v>27</v>
      </c>
      <c r="C143" s="67" t="s">
        <v>35</v>
      </c>
      <c r="D143" s="67"/>
      <c r="E143" s="67"/>
      <c r="F143" s="85" t="s">
        <v>110</v>
      </c>
      <c r="G143" s="69" t="s">
        <v>2</v>
      </c>
      <c r="H143" s="94">
        <f>'TABEL RENJA 2.4 '!H143</f>
        <v>14720000</v>
      </c>
      <c r="I143" s="405"/>
      <c r="J143" s="405"/>
      <c r="K143" s="425"/>
      <c r="L143" s="320"/>
      <c r="M143" s="320"/>
    </row>
    <row r="144" spans="1:13" ht="60">
      <c r="A144" s="65"/>
      <c r="B144" s="66" t="s">
        <v>28</v>
      </c>
      <c r="C144" s="67" t="s">
        <v>35</v>
      </c>
      <c r="D144" s="67"/>
      <c r="E144" s="67"/>
      <c r="F144" s="85" t="s">
        <v>110</v>
      </c>
      <c r="G144" s="69" t="s">
        <v>2</v>
      </c>
      <c r="H144" s="94">
        <f>'TABEL RENJA 2.4 '!H144</f>
        <v>16500000</v>
      </c>
      <c r="I144" s="405"/>
      <c r="J144" s="405"/>
      <c r="K144" s="425"/>
      <c r="L144" s="320"/>
      <c r="M144" s="320"/>
    </row>
    <row r="145" spans="1:13" ht="60">
      <c r="A145" s="65"/>
      <c r="B145" s="66" t="s">
        <v>29</v>
      </c>
      <c r="C145" s="67" t="s">
        <v>35</v>
      </c>
      <c r="D145" s="67"/>
      <c r="E145" s="67"/>
      <c r="F145" s="85" t="s">
        <v>110</v>
      </c>
      <c r="G145" s="69" t="s">
        <v>2</v>
      </c>
      <c r="H145" s="94">
        <f>'TABEL RENJA 2.4 '!H145</f>
        <v>14720000</v>
      </c>
      <c r="I145" s="405"/>
      <c r="J145" s="405"/>
      <c r="K145" s="425"/>
      <c r="L145" s="320"/>
      <c r="M145" s="320"/>
    </row>
    <row r="146" spans="1:13" ht="60">
      <c r="A146" s="65"/>
      <c r="B146" s="66" t="s">
        <v>30</v>
      </c>
      <c r="C146" s="67" t="s">
        <v>35</v>
      </c>
      <c r="D146" s="67"/>
      <c r="E146" s="67"/>
      <c r="F146" s="85" t="s">
        <v>110</v>
      </c>
      <c r="G146" s="69" t="s">
        <v>2</v>
      </c>
      <c r="H146" s="94">
        <f>'TABEL RENJA 2.4 '!H146</f>
        <v>15460000</v>
      </c>
      <c r="I146" s="405"/>
      <c r="J146" s="405"/>
      <c r="K146" s="425"/>
      <c r="L146" s="320"/>
      <c r="M146" s="320"/>
    </row>
    <row r="147" spans="1:13" ht="60">
      <c r="A147" s="65"/>
      <c r="B147" s="66" t="s">
        <v>31</v>
      </c>
      <c r="C147" s="67" t="s">
        <v>35</v>
      </c>
      <c r="D147" s="67"/>
      <c r="E147" s="67"/>
      <c r="F147" s="85" t="s">
        <v>110</v>
      </c>
      <c r="G147" s="69" t="s">
        <v>2</v>
      </c>
      <c r="H147" s="94">
        <f>'TABEL RENJA 2.4 '!H147</f>
        <v>14201000</v>
      </c>
      <c r="I147" s="405"/>
      <c r="J147" s="405"/>
      <c r="K147" s="425"/>
      <c r="L147" s="320"/>
      <c r="M147" s="320"/>
    </row>
    <row r="148" spans="1:13" ht="60">
      <c r="A148" s="65"/>
      <c r="B148" s="66" t="s">
        <v>32</v>
      </c>
      <c r="C148" s="67" t="s">
        <v>35</v>
      </c>
      <c r="D148" s="67"/>
      <c r="E148" s="67"/>
      <c r="F148" s="85" t="s">
        <v>110</v>
      </c>
      <c r="G148" s="69" t="s">
        <v>2</v>
      </c>
      <c r="H148" s="94">
        <f>'TABEL RENJA 2.4 '!H148</f>
        <v>16500000</v>
      </c>
      <c r="I148" s="405"/>
      <c r="J148" s="405"/>
      <c r="K148" s="425"/>
      <c r="L148" s="320"/>
      <c r="M148" s="320"/>
    </row>
    <row r="149" spans="1:13" ht="60">
      <c r="A149" s="65"/>
      <c r="B149" s="66" t="s">
        <v>33</v>
      </c>
      <c r="C149" s="67" t="s">
        <v>35</v>
      </c>
      <c r="D149" s="271" t="s">
        <v>92</v>
      </c>
      <c r="E149" s="271" t="s">
        <v>92</v>
      </c>
      <c r="F149" s="85" t="s">
        <v>110</v>
      </c>
      <c r="G149" s="69" t="s">
        <v>2</v>
      </c>
      <c r="H149" s="94">
        <f>'TABEL RENJA 2.4 '!H149</f>
        <v>13175000</v>
      </c>
      <c r="I149" s="405"/>
      <c r="J149" s="405"/>
      <c r="K149" s="425"/>
      <c r="L149" s="320"/>
      <c r="M149" s="320"/>
    </row>
    <row r="150" spans="1:13" ht="30">
      <c r="A150" s="65">
        <v>25</v>
      </c>
      <c r="B150" s="66" t="s">
        <v>111</v>
      </c>
      <c r="C150" s="210" t="s">
        <v>24</v>
      </c>
      <c r="D150" s="252" t="s">
        <v>179</v>
      </c>
      <c r="E150" s="252" t="s">
        <v>179</v>
      </c>
      <c r="F150" s="72" t="s">
        <v>112</v>
      </c>
      <c r="G150" s="217" t="s">
        <v>92</v>
      </c>
      <c r="H150" s="93">
        <f>'TABEL RENJA 2.4 '!H150</f>
        <v>32100000</v>
      </c>
      <c r="I150" s="405"/>
      <c r="J150" s="405"/>
      <c r="K150" s="425"/>
      <c r="L150" s="320"/>
      <c r="M150" s="320"/>
    </row>
    <row r="151" spans="1:13" ht="45">
      <c r="A151" s="65">
        <v>26</v>
      </c>
      <c r="B151" s="66" t="s">
        <v>113</v>
      </c>
      <c r="C151" s="210" t="s">
        <v>36</v>
      </c>
      <c r="D151" s="210"/>
      <c r="E151" s="210"/>
      <c r="F151" s="68">
        <v>125940000</v>
      </c>
      <c r="G151" s="217">
        <v>97523000</v>
      </c>
      <c r="H151" s="93">
        <f>'TABEL RENJA 2.4 '!H151</f>
        <v>440503000</v>
      </c>
      <c r="I151" s="405"/>
      <c r="J151" s="405"/>
      <c r="K151" s="425"/>
      <c r="L151" s="320"/>
      <c r="M151" s="320"/>
    </row>
    <row r="152" spans="1:13" ht="30">
      <c r="A152" s="65"/>
      <c r="B152" s="66" t="s">
        <v>25</v>
      </c>
      <c r="C152" s="67" t="s">
        <v>24</v>
      </c>
      <c r="D152" s="67"/>
      <c r="E152" s="67"/>
      <c r="F152" s="68" t="s">
        <v>45</v>
      </c>
      <c r="G152" s="69" t="s">
        <v>2</v>
      </c>
      <c r="H152" s="94">
        <f>'TABEL RENJA 2.4 '!H152</f>
        <v>83923000</v>
      </c>
      <c r="I152" s="405"/>
      <c r="J152" s="405"/>
      <c r="K152" s="425"/>
      <c r="L152" s="320"/>
      <c r="M152" s="320"/>
    </row>
    <row r="153" spans="1:13" ht="30">
      <c r="A153" s="65"/>
      <c r="B153" s="66" t="s">
        <v>26</v>
      </c>
      <c r="C153" s="67" t="s">
        <v>35</v>
      </c>
      <c r="D153" s="67"/>
      <c r="E153" s="67"/>
      <c r="F153" s="68" t="s">
        <v>45</v>
      </c>
      <c r="G153" s="69" t="s">
        <v>2</v>
      </c>
      <c r="H153" s="94">
        <f>'TABEL RENJA 2.4 '!H153</f>
        <v>45700000</v>
      </c>
      <c r="I153" s="405"/>
      <c r="J153" s="405"/>
      <c r="K153" s="425"/>
      <c r="L153" s="320"/>
      <c r="M153" s="320"/>
    </row>
    <row r="154" spans="1:13" ht="30">
      <c r="A154" s="65"/>
      <c r="B154" s="66" t="s">
        <v>27</v>
      </c>
      <c r="C154" s="67" t="s">
        <v>35</v>
      </c>
      <c r="D154" s="67"/>
      <c r="E154" s="67"/>
      <c r="F154" s="68" t="s">
        <v>45</v>
      </c>
      <c r="G154" s="69" t="s">
        <v>2</v>
      </c>
      <c r="H154" s="94">
        <f>'TABEL RENJA 2.4 '!H154</f>
        <v>42550000</v>
      </c>
      <c r="I154" s="405"/>
      <c r="J154" s="405"/>
      <c r="K154" s="425"/>
      <c r="L154" s="320"/>
      <c r="M154" s="320"/>
    </row>
    <row r="155" spans="1:13" ht="30">
      <c r="A155" s="65"/>
      <c r="B155" s="66" t="s">
        <v>28</v>
      </c>
      <c r="C155" s="67" t="s">
        <v>35</v>
      </c>
      <c r="D155" s="67"/>
      <c r="E155" s="67"/>
      <c r="F155" s="68" t="s">
        <v>45</v>
      </c>
      <c r="G155" s="69" t="s">
        <v>2</v>
      </c>
      <c r="H155" s="94">
        <f>'TABEL RENJA 2.4 '!H155</f>
        <v>45000000</v>
      </c>
      <c r="I155" s="405"/>
      <c r="J155" s="405"/>
      <c r="K155" s="425"/>
      <c r="L155" s="320"/>
      <c r="M155" s="320"/>
    </row>
    <row r="156" spans="1:13" ht="30">
      <c r="A156" s="65"/>
      <c r="B156" s="66" t="s">
        <v>29</v>
      </c>
      <c r="C156" s="67" t="s">
        <v>35</v>
      </c>
      <c r="D156" s="67"/>
      <c r="E156" s="67"/>
      <c r="F156" s="68" t="s">
        <v>45</v>
      </c>
      <c r="G156" s="69" t="s">
        <v>2</v>
      </c>
      <c r="H156" s="94">
        <f>'TABEL RENJA 2.4 '!H156</f>
        <v>44000000</v>
      </c>
      <c r="I156" s="405"/>
      <c r="J156" s="405"/>
      <c r="K156" s="425"/>
      <c r="L156" s="320"/>
      <c r="M156" s="320"/>
    </row>
    <row r="157" spans="1:13" ht="30">
      <c r="A157" s="65"/>
      <c r="B157" s="66" t="s">
        <v>30</v>
      </c>
      <c r="C157" s="67" t="s">
        <v>35</v>
      </c>
      <c r="D157" s="67"/>
      <c r="E157" s="67"/>
      <c r="F157" s="68" t="s">
        <v>45</v>
      </c>
      <c r="G157" s="69" t="s">
        <v>2</v>
      </c>
      <c r="H157" s="94">
        <f>'TABEL RENJA 2.4 '!H157</f>
        <v>44180000</v>
      </c>
      <c r="I157" s="405"/>
      <c r="J157" s="405"/>
      <c r="K157" s="425"/>
      <c r="L157" s="320"/>
      <c r="M157" s="320"/>
    </row>
    <row r="158" spans="1:13" ht="30">
      <c r="A158" s="65"/>
      <c r="B158" s="66" t="s">
        <v>31</v>
      </c>
      <c r="C158" s="67" t="s">
        <v>35</v>
      </c>
      <c r="D158" s="67"/>
      <c r="E158" s="67"/>
      <c r="F158" s="68" t="s">
        <v>45</v>
      </c>
      <c r="G158" s="69" t="s">
        <v>2</v>
      </c>
      <c r="H158" s="94">
        <f>'TABEL RENJA 2.4 '!H158</f>
        <v>45150000</v>
      </c>
      <c r="I158" s="405"/>
      <c r="J158" s="405"/>
      <c r="K158" s="425"/>
      <c r="L158" s="320"/>
      <c r="M158" s="320"/>
    </row>
    <row r="159" spans="1:13" ht="30">
      <c r="A159" s="65"/>
      <c r="B159" s="66" t="s">
        <v>32</v>
      </c>
      <c r="C159" s="67" t="s">
        <v>35</v>
      </c>
      <c r="D159" s="67"/>
      <c r="E159" s="67"/>
      <c r="F159" s="68" t="s">
        <v>45</v>
      </c>
      <c r="G159" s="69" t="s">
        <v>2</v>
      </c>
      <c r="H159" s="94">
        <f>'TABEL RENJA 2.4 '!H159</f>
        <v>45000000</v>
      </c>
      <c r="I159" s="405"/>
      <c r="J159" s="405"/>
      <c r="K159" s="425"/>
      <c r="L159" s="320"/>
      <c r="M159" s="320"/>
    </row>
    <row r="160" spans="1:13" ht="30">
      <c r="A160" s="65"/>
      <c r="B160" s="66" t="s">
        <v>33</v>
      </c>
      <c r="C160" s="67" t="s">
        <v>35</v>
      </c>
      <c r="D160" s="271" t="s">
        <v>92</v>
      </c>
      <c r="E160" s="271" t="s">
        <v>92</v>
      </c>
      <c r="F160" s="68" t="s">
        <v>45</v>
      </c>
      <c r="G160" s="69">
        <v>50030000</v>
      </c>
      <c r="H160" s="94">
        <f>'TABEL RENJA 2.4 '!H160</f>
        <v>45000000</v>
      </c>
      <c r="I160" s="405"/>
      <c r="J160" s="405"/>
      <c r="K160" s="425"/>
      <c r="L160" s="320"/>
      <c r="M160" s="320"/>
    </row>
    <row r="161" spans="1:13" ht="75">
      <c r="A161" s="80">
        <v>27</v>
      </c>
      <c r="B161" s="76" t="s">
        <v>114</v>
      </c>
      <c r="C161" s="213" t="s">
        <v>36</v>
      </c>
      <c r="D161" s="213"/>
      <c r="E161" s="213"/>
      <c r="F161" s="72" t="s">
        <v>115</v>
      </c>
      <c r="G161" s="96" t="s">
        <v>78</v>
      </c>
      <c r="H161" s="93">
        <f>'TABEL RENJA 2.4 '!H161</f>
        <v>45830000</v>
      </c>
      <c r="I161" s="405"/>
      <c r="J161" s="405"/>
      <c r="K161" s="425"/>
      <c r="L161" s="320"/>
      <c r="M161" s="320"/>
    </row>
    <row r="162" spans="1:13" ht="60">
      <c r="A162" s="80"/>
      <c r="B162" s="76" t="s">
        <v>25</v>
      </c>
      <c r="C162" s="77" t="s">
        <v>46</v>
      </c>
      <c r="D162" s="77"/>
      <c r="E162" s="77"/>
      <c r="F162" s="72" t="s">
        <v>116</v>
      </c>
      <c r="G162" s="78" t="s">
        <v>86</v>
      </c>
      <c r="H162" s="94">
        <f>'TABEL RENJA 2.4 '!H162</f>
        <v>15650000</v>
      </c>
      <c r="I162" s="405"/>
      <c r="J162" s="405"/>
      <c r="K162" s="425"/>
      <c r="L162" s="320"/>
      <c r="M162" s="320"/>
    </row>
    <row r="163" spans="1:13" ht="60">
      <c r="A163" s="80"/>
      <c r="B163" s="76" t="s">
        <v>26</v>
      </c>
      <c r="C163" s="77" t="s">
        <v>46</v>
      </c>
      <c r="D163" s="77"/>
      <c r="E163" s="77"/>
      <c r="F163" s="72" t="s">
        <v>117</v>
      </c>
      <c r="G163" s="78" t="s">
        <v>86</v>
      </c>
      <c r="H163" s="94">
        <f>'TABEL RENJA 2.4 '!H163</f>
        <v>3825000</v>
      </c>
      <c r="I163" s="405"/>
      <c r="J163" s="405"/>
      <c r="K163" s="425"/>
      <c r="L163" s="320"/>
      <c r="M163" s="320"/>
    </row>
    <row r="164" spans="1:13" ht="60">
      <c r="A164" s="80"/>
      <c r="B164" s="76" t="s">
        <v>27</v>
      </c>
      <c r="C164" s="77" t="s">
        <v>46</v>
      </c>
      <c r="D164" s="77"/>
      <c r="E164" s="77"/>
      <c r="F164" s="72" t="s">
        <v>117</v>
      </c>
      <c r="G164" s="78" t="s">
        <v>86</v>
      </c>
      <c r="H164" s="94">
        <f>'TABEL RENJA 2.4 '!H164</f>
        <v>3885000</v>
      </c>
      <c r="I164" s="405"/>
      <c r="J164" s="405"/>
      <c r="K164" s="425"/>
      <c r="L164" s="320"/>
      <c r="M164" s="320"/>
    </row>
    <row r="165" spans="1:13" ht="60">
      <c r="A165" s="80"/>
      <c r="B165" s="76" t="s">
        <v>28</v>
      </c>
      <c r="C165" s="77" t="s">
        <v>46</v>
      </c>
      <c r="D165" s="77"/>
      <c r="E165" s="77"/>
      <c r="F165" s="72" t="s">
        <v>117</v>
      </c>
      <c r="G165" s="78" t="s">
        <v>86</v>
      </c>
      <c r="H165" s="94">
        <f>'TABEL RENJA 2.4 '!H165</f>
        <v>3725000</v>
      </c>
      <c r="I165" s="405"/>
      <c r="J165" s="405"/>
      <c r="K165" s="425"/>
      <c r="L165" s="320"/>
      <c r="M165" s="320"/>
    </row>
    <row r="166" spans="1:13" ht="60">
      <c r="A166" s="80"/>
      <c r="B166" s="76" t="s">
        <v>29</v>
      </c>
      <c r="C166" s="77" t="s">
        <v>46</v>
      </c>
      <c r="D166" s="77"/>
      <c r="E166" s="77"/>
      <c r="F166" s="72" t="s">
        <v>117</v>
      </c>
      <c r="G166" s="78" t="s">
        <v>86</v>
      </c>
      <c r="H166" s="94">
        <f>'TABEL RENJA 2.4 '!H166</f>
        <v>3325000</v>
      </c>
      <c r="I166" s="405"/>
      <c r="J166" s="405"/>
      <c r="K166" s="425"/>
      <c r="L166" s="320"/>
      <c r="M166" s="320"/>
    </row>
    <row r="167" spans="1:13" ht="60">
      <c r="A167" s="80"/>
      <c r="B167" s="76" t="s">
        <v>30</v>
      </c>
      <c r="C167" s="77" t="s">
        <v>46</v>
      </c>
      <c r="D167" s="77"/>
      <c r="E167" s="77"/>
      <c r="F167" s="72" t="s">
        <v>117</v>
      </c>
      <c r="G167" s="78" t="s">
        <v>86</v>
      </c>
      <c r="H167" s="94">
        <f>'TABEL RENJA 2.4 '!H167</f>
        <v>3855000</v>
      </c>
      <c r="I167" s="405"/>
      <c r="J167" s="405"/>
      <c r="K167" s="425"/>
      <c r="L167" s="320"/>
      <c r="M167" s="320"/>
    </row>
    <row r="168" spans="1:13" ht="60">
      <c r="A168" s="80"/>
      <c r="B168" s="76" t="s">
        <v>31</v>
      </c>
      <c r="C168" s="77" t="s">
        <v>46</v>
      </c>
      <c r="D168" s="77"/>
      <c r="E168" s="77"/>
      <c r="F168" s="72" t="s">
        <v>117</v>
      </c>
      <c r="G168" s="78" t="s">
        <v>86</v>
      </c>
      <c r="H168" s="94">
        <f>'TABEL RENJA 2.4 '!H168</f>
        <v>3595000</v>
      </c>
      <c r="I168" s="405"/>
      <c r="J168" s="405"/>
      <c r="K168" s="425"/>
      <c r="L168" s="320"/>
      <c r="M168" s="320"/>
    </row>
    <row r="169" spans="1:13" ht="60">
      <c r="A169" s="80"/>
      <c r="B169" s="76" t="s">
        <v>32</v>
      </c>
      <c r="C169" s="77" t="s">
        <v>46</v>
      </c>
      <c r="D169" s="77"/>
      <c r="E169" s="77"/>
      <c r="F169" s="72" t="s">
        <v>117</v>
      </c>
      <c r="G169" s="78" t="s">
        <v>86</v>
      </c>
      <c r="H169" s="94">
        <f>'TABEL RENJA 2.4 '!H169</f>
        <v>3985000</v>
      </c>
      <c r="I169" s="405"/>
      <c r="J169" s="405"/>
      <c r="K169" s="425"/>
      <c r="L169" s="320"/>
      <c r="M169" s="320"/>
    </row>
    <row r="170" spans="1:13" ht="30">
      <c r="A170" s="80"/>
      <c r="B170" s="76" t="s">
        <v>33</v>
      </c>
      <c r="C170" s="77" t="s">
        <v>46</v>
      </c>
      <c r="D170" s="77"/>
      <c r="E170" s="77"/>
      <c r="F170" s="72">
        <v>36900000</v>
      </c>
      <c r="G170" s="78">
        <v>36900000</v>
      </c>
      <c r="H170" s="94">
        <f>'TABEL RENJA 2.4 '!H170</f>
        <v>3985000</v>
      </c>
      <c r="I170" s="405"/>
      <c r="J170" s="405"/>
      <c r="K170" s="425"/>
      <c r="L170" s="320"/>
      <c r="M170" s="320"/>
    </row>
    <row r="171" spans="1:13" ht="90">
      <c r="A171" s="65">
        <v>28</v>
      </c>
      <c r="B171" s="66" t="s">
        <v>118</v>
      </c>
      <c r="C171" s="210" t="s">
        <v>36</v>
      </c>
      <c r="D171" s="250" t="s">
        <v>92</v>
      </c>
      <c r="E171" s="250" t="s">
        <v>92</v>
      </c>
      <c r="F171" s="85" t="s">
        <v>119</v>
      </c>
      <c r="G171" s="217" t="s">
        <v>120</v>
      </c>
      <c r="H171" s="93">
        <f>'TABEL RENJA 2.4 '!H171</f>
        <v>14800000</v>
      </c>
      <c r="I171" s="405"/>
      <c r="J171" s="405"/>
      <c r="K171" s="425"/>
      <c r="L171" s="320"/>
      <c r="M171" s="320"/>
    </row>
    <row r="172" spans="1:13" ht="45">
      <c r="A172" s="65">
        <v>29</v>
      </c>
      <c r="B172" s="66" t="s">
        <v>121</v>
      </c>
      <c r="C172" s="210" t="s">
        <v>24</v>
      </c>
      <c r="D172" s="210"/>
      <c r="E172" s="210"/>
      <c r="F172" s="68">
        <v>52400000</v>
      </c>
      <c r="G172" s="217" t="s">
        <v>92</v>
      </c>
      <c r="H172" s="93">
        <v>40410000</v>
      </c>
      <c r="I172" s="405"/>
      <c r="J172" s="405"/>
      <c r="K172" s="425"/>
      <c r="L172" s="320"/>
      <c r="M172" s="320"/>
    </row>
    <row r="173" spans="1:13">
      <c r="A173" s="65"/>
      <c r="B173" s="66" t="s">
        <v>25</v>
      </c>
      <c r="C173" s="67" t="s">
        <v>35</v>
      </c>
      <c r="D173" s="67"/>
      <c r="E173" s="67"/>
      <c r="F173" s="68">
        <v>22750000</v>
      </c>
      <c r="G173" s="69" t="s">
        <v>92</v>
      </c>
      <c r="H173" s="94">
        <v>12725000</v>
      </c>
      <c r="I173" s="405"/>
      <c r="J173" s="405"/>
      <c r="K173" s="425"/>
      <c r="L173" s="320"/>
      <c r="M173" s="320"/>
    </row>
    <row r="174" spans="1:13">
      <c r="A174" s="65"/>
      <c r="B174" s="66" t="s">
        <v>26</v>
      </c>
      <c r="C174" s="67" t="s">
        <v>35</v>
      </c>
      <c r="D174" s="67"/>
      <c r="E174" s="67"/>
      <c r="F174" s="68">
        <v>22750000</v>
      </c>
      <c r="G174" s="69" t="s">
        <v>92</v>
      </c>
      <c r="H174" s="94">
        <v>19953000</v>
      </c>
      <c r="I174" s="405"/>
      <c r="J174" s="405"/>
      <c r="K174" s="425"/>
      <c r="L174" s="320"/>
      <c r="M174" s="320"/>
    </row>
    <row r="175" spans="1:13">
      <c r="A175" s="65"/>
      <c r="B175" s="66" t="s">
        <v>27</v>
      </c>
      <c r="C175" s="67" t="s">
        <v>35</v>
      </c>
      <c r="D175" s="67"/>
      <c r="E175" s="67"/>
      <c r="F175" s="68">
        <v>22750000</v>
      </c>
      <c r="G175" s="69" t="s">
        <v>92</v>
      </c>
      <c r="H175" s="94">
        <v>14739500</v>
      </c>
      <c r="I175" s="405"/>
      <c r="J175" s="405"/>
      <c r="K175" s="425"/>
      <c r="L175" s="320"/>
      <c r="M175" s="320"/>
    </row>
    <row r="176" spans="1:13">
      <c r="A176" s="65"/>
      <c r="B176" s="66" t="s">
        <v>28</v>
      </c>
      <c r="C176" s="67" t="s">
        <v>35</v>
      </c>
      <c r="D176" s="67"/>
      <c r="E176" s="67"/>
      <c r="F176" s="68">
        <v>22750000</v>
      </c>
      <c r="G176" s="69" t="s">
        <v>92</v>
      </c>
      <c r="H176" s="94">
        <v>14997750</v>
      </c>
      <c r="I176" s="405"/>
      <c r="J176" s="405"/>
      <c r="K176" s="425"/>
      <c r="L176" s="320"/>
      <c r="M176" s="320"/>
    </row>
    <row r="177" spans="1:13">
      <c r="A177" s="65"/>
      <c r="B177" s="66" t="s">
        <v>29</v>
      </c>
      <c r="C177" s="67" t="s">
        <v>35</v>
      </c>
      <c r="D177" s="67"/>
      <c r="E177" s="67"/>
      <c r="F177" s="68">
        <v>22750000</v>
      </c>
      <c r="G177" s="69" t="s">
        <v>92</v>
      </c>
      <c r="H177" s="94">
        <v>19932800</v>
      </c>
      <c r="I177" s="405"/>
      <c r="J177" s="405"/>
      <c r="K177" s="425"/>
      <c r="L177" s="320"/>
      <c r="M177" s="320"/>
    </row>
    <row r="178" spans="1:13">
      <c r="A178" s="65"/>
      <c r="B178" s="66" t="s">
        <v>30</v>
      </c>
      <c r="C178" s="67" t="s">
        <v>35</v>
      </c>
      <c r="D178" s="67"/>
      <c r="E178" s="67"/>
      <c r="F178" s="68">
        <v>22750000</v>
      </c>
      <c r="G178" s="69" t="s">
        <v>92</v>
      </c>
      <c r="H178" s="94">
        <v>16729400</v>
      </c>
      <c r="I178" s="405"/>
      <c r="J178" s="405"/>
      <c r="K178" s="425"/>
      <c r="L178" s="320"/>
      <c r="M178" s="320"/>
    </row>
    <row r="179" spans="1:13">
      <c r="A179" s="65"/>
      <c r="B179" s="66" t="s">
        <v>31</v>
      </c>
      <c r="C179" s="67" t="s">
        <v>35</v>
      </c>
      <c r="D179" s="67"/>
      <c r="E179" s="67"/>
      <c r="F179" s="68">
        <v>22750000</v>
      </c>
      <c r="G179" s="69" t="s">
        <v>92</v>
      </c>
      <c r="H179" s="94">
        <v>19830475</v>
      </c>
      <c r="I179" s="405"/>
      <c r="J179" s="405"/>
      <c r="K179" s="425"/>
      <c r="L179" s="320"/>
      <c r="M179" s="320"/>
    </row>
    <row r="180" spans="1:13">
      <c r="A180" s="65"/>
      <c r="B180" s="66" t="s">
        <v>32</v>
      </c>
      <c r="C180" s="67" t="s">
        <v>35</v>
      </c>
      <c r="D180" s="67"/>
      <c r="E180" s="67"/>
      <c r="F180" s="68">
        <v>22750000</v>
      </c>
      <c r="G180" s="69" t="s">
        <v>92</v>
      </c>
      <c r="H180" s="94">
        <v>9881450</v>
      </c>
      <c r="I180" s="405"/>
      <c r="J180" s="405"/>
      <c r="K180" s="425"/>
      <c r="L180" s="320"/>
      <c r="M180" s="320"/>
    </row>
    <row r="181" spans="1:13" ht="30">
      <c r="A181" s="65"/>
      <c r="B181" s="66" t="s">
        <v>33</v>
      </c>
      <c r="C181" s="67" t="s">
        <v>35</v>
      </c>
      <c r="D181" s="275" t="s">
        <v>175</v>
      </c>
      <c r="E181" s="275" t="s">
        <v>175</v>
      </c>
      <c r="F181" s="68" t="s">
        <v>122</v>
      </c>
      <c r="G181" s="69" t="s">
        <v>92</v>
      </c>
      <c r="H181" s="94">
        <f>SUM(H182+H183+H184+H185+H186+H187+H188+H189)</f>
        <v>3854350600</v>
      </c>
      <c r="I181" s="405"/>
      <c r="J181" s="405"/>
      <c r="K181" s="425"/>
      <c r="L181" s="320"/>
      <c r="M181" s="320"/>
    </row>
    <row r="182" spans="1:13" ht="60">
      <c r="A182" s="65">
        <v>30</v>
      </c>
      <c r="B182" s="73" t="s">
        <v>55</v>
      </c>
      <c r="C182" s="212" t="s">
        <v>24</v>
      </c>
      <c r="D182" s="212"/>
      <c r="E182" s="212"/>
      <c r="F182" s="86" t="s">
        <v>123</v>
      </c>
      <c r="G182" s="219">
        <v>168270000</v>
      </c>
      <c r="H182" s="93">
        <f>'TABEL RENJA 2.4 '!H182</f>
        <v>2023037300</v>
      </c>
      <c r="I182" s="405"/>
      <c r="J182" s="405"/>
      <c r="K182" s="425"/>
      <c r="L182" s="320"/>
      <c r="M182" s="320"/>
    </row>
    <row r="183" spans="1:13" ht="60">
      <c r="A183" s="65"/>
      <c r="B183" s="66" t="s">
        <v>26</v>
      </c>
      <c r="C183" s="67" t="s">
        <v>35</v>
      </c>
      <c r="D183" s="67"/>
      <c r="E183" s="67"/>
      <c r="F183" s="83" t="s">
        <v>123</v>
      </c>
      <c r="G183" s="69">
        <v>200000000</v>
      </c>
      <c r="H183" s="94">
        <v>200000000</v>
      </c>
      <c r="I183" s="405"/>
      <c r="J183" s="405"/>
      <c r="K183" s="425"/>
      <c r="L183" s="368">
        <v>20000000</v>
      </c>
      <c r="M183" s="353" t="s">
        <v>201</v>
      </c>
    </row>
    <row r="184" spans="1:13" ht="60">
      <c r="A184" s="65"/>
      <c r="B184" s="66" t="s">
        <v>27</v>
      </c>
      <c r="C184" s="67" t="s">
        <v>35</v>
      </c>
      <c r="D184" s="67"/>
      <c r="E184" s="67"/>
      <c r="F184" s="83" t="s">
        <v>123</v>
      </c>
      <c r="G184" s="69" t="s">
        <v>2</v>
      </c>
      <c r="H184" s="94">
        <f>'TABEL RENJA 2.4 '!H184</f>
        <v>200000000</v>
      </c>
      <c r="I184" s="405"/>
      <c r="J184" s="405"/>
      <c r="K184" s="425"/>
      <c r="L184" s="320"/>
      <c r="M184" s="320"/>
    </row>
    <row r="185" spans="1:13" ht="60">
      <c r="A185" s="65"/>
      <c r="B185" s="66" t="s">
        <v>28</v>
      </c>
      <c r="C185" s="67" t="s">
        <v>35</v>
      </c>
      <c r="D185" s="67"/>
      <c r="E185" s="67"/>
      <c r="F185" s="83" t="s">
        <v>123</v>
      </c>
      <c r="G185" s="69">
        <v>267550000</v>
      </c>
      <c r="H185" s="94">
        <f>'TABEL RENJA 2.4 '!H185</f>
        <v>417856500</v>
      </c>
      <c r="I185" s="405"/>
      <c r="J185" s="405"/>
      <c r="K185" s="425"/>
      <c r="L185" s="320"/>
      <c r="M185" s="320"/>
    </row>
    <row r="186" spans="1:13" ht="60">
      <c r="A186" s="65"/>
      <c r="B186" s="66" t="s">
        <v>29</v>
      </c>
      <c r="C186" s="67" t="s">
        <v>35</v>
      </c>
      <c r="D186" s="67"/>
      <c r="E186" s="67"/>
      <c r="F186" s="83" t="s">
        <v>123</v>
      </c>
      <c r="G186" s="69">
        <v>247999800</v>
      </c>
      <c r="H186" s="94">
        <f>'TABEL RENJA 2.4 '!H186</f>
        <v>270550000</v>
      </c>
      <c r="I186" s="405"/>
      <c r="J186" s="405"/>
      <c r="K186" s="425"/>
      <c r="L186" s="353">
        <v>24000000</v>
      </c>
      <c r="M186" s="358" t="s">
        <v>201</v>
      </c>
    </row>
    <row r="187" spans="1:13" ht="60">
      <c r="A187" s="65"/>
      <c r="B187" s="66" t="s">
        <v>30</v>
      </c>
      <c r="C187" s="67" t="s">
        <v>35</v>
      </c>
      <c r="D187" s="67"/>
      <c r="E187" s="67"/>
      <c r="F187" s="83" t="s">
        <v>123</v>
      </c>
      <c r="G187" s="69">
        <v>210050000</v>
      </c>
      <c r="H187" s="94">
        <f>'TABEL RENJA 2.4 '!H187</f>
        <v>248999800</v>
      </c>
      <c r="I187" s="405"/>
      <c r="J187" s="405"/>
      <c r="K187" s="425"/>
      <c r="L187" s="320"/>
      <c r="M187" s="320"/>
    </row>
    <row r="188" spans="1:13" ht="60">
      <c r="A188" s="65"/>
      <c r="B188" s="66" t="s">
        <v>31</v>
      </c>
      <c r="C188" s="67" t="s">
        <v>35</v>
      </c>
      <c r="D188" s="67"/>
      <c r="E188" s="67"/>
      <c r="F188" s="83" t="s">
        <v>123</v>
      </c>
      <c r="G188" s="69">
        <v>278807000</v>
      </c>
      <c r="H188" s="94">
        <f>'TABEL RENJA 2.4 '!H188</f>
        <v>211050000</v>
      </c>
      <c r="I188" s="405"/>
      <c r="J188" s="405"/>
      <c r="K188" s="425"/>
      <c r="L188" s="320" t="s">
        <v>203</v>
      </c>
      <c r="M188" s="353" t="s">
        <v>201</v>
      </c>
    </row>
    <row r="189" spans="1:13" ht="60">
      <c r="A189" s="65"/>
      <c r="B189" s="66" t="s">
        <v>32</v>
      </c>
      <c r="C189" s="67" t="s">
        <v>35</v>
      </c>
      <c r="D189" s="67"/>
      <c r="E189" s="67"/>
      <c r="F189" s="83" t="s">
        <v>123</v>
      </c>
      <c r="G189" s="69">
        <v>221454000</v>
      </c>
      <c r="H189" s="94">
        <f>'TABEL RENJA 2.4 '!H189</f>
        <v>282857000</v>
      </c>
      <c r="I189" s="405"/>
      <c r="J189" s="405"/>
      <c r="K189" s="425"/>
      <c r="L189" s="320"/>
      <c r="M189" s="320"/>
    </row>
    <row r="190" spans="1:13" ht="30">
      <c r="A190" s="65"/>
      <c r="B190" s="66" t="s">
        <v>33</v>
      </c>
      <c r="C190" s="67" t="s">
        <v>35</v>
      </c>
      <c r="D190" s="274" t="s">
        <v>175</v>
      </c>
      <c r="E190" s="274" t="s">
        <v>175</v>
      </c>
      <c r="F190" s="83">
        <f>SUM(F191:F198)</f>
        <v>400000000</v>
      </c>
      <c r="G190" s="69" t="s">
        <v>2</v>
      </c>
      <c r="H190" s="94">
        <f>'TABEL RENJA 2.4 '!H190</f>
        <v>222454000</v>
      </c>
      <c r="I190" s="405"/>
      <c r="J190" s="405"/>
      <c r="K190" s="425"/>
      <c r="L190" s="320"/>
      <c r="M190" s="320" t="s">
        <v>200</v>
      </c>
    </row>
    <row r="191" spans="1:13" ht="45">
      <c r="A191" s="65">
        <v>31</v>
      </c>
      <c r="B191" s="66" t="s">
        <v>54</v>
      </c>
      <c r="C191" s="210" t="s">
        <v>36</v>
      </c>
      <c r="D191" s="210"/>
      <c r="E191" s="210"/>
      <c r="F191" s="83" t="s">
        <v>124</v>
      </c>
      <c r="G191" s="217" t="s">
        <v>2</v>
      </c>
      <c r="H191" s="93">
        <f>'TABEL RENJA 2.4 '!H191</f>
        <v>1562249000</v>
      </c>
      <c r="I191" s="93">
        <f>'TABEL RENJA 2.4 '!I191</f>
        <v>-37751000</v>
      </c>
      <c r="J191" s="405"/>
      <c r="K191" s="425"/>
      <c r="L191" s="320"/>
      <c r="M191" s="320"/>
    </row>
    <row r="192" spans="1:13" ht="45">
      <c r="A192" s="65"/>
      <c r="B192" s="66" t="s">
        <v>26</v>
      </c>
      <c r="C192" s="67" t="s">
        <v>35</v>
      </c>
      <c r="D192" s="67"/>
      <c r="E192" s="67"/>
      <c r="F192" s="83" t="s">
        <v>124</v>
      </c>
      <c r="G192" s="69" t="s">
        <v>2</v>
      </c>
      <c r="H192" s="94">
        <f>'TABEL RENJA 2.4 '!H192</f>
        <v>200000000</v>
      </c>
      <c r="I192" s="405"/>
      <c r="J192" s="405"/>
      <c r="K192" s="425"/>
      <c r="L192" s="353">
        <v>20000000</v>
      </c>
      <c r="M192" s="353" t="s">
        <v>202</v>
      </c>
    </row>
    <row r="193" spans="1:13">
      <c r="A193" s="65"/>
      <c r="B193" s="66" t="s">
        <v>27</v>
      </c>
      <c r="C193" s="67" t="s">
        <v>35</v>
      </c>
      <c r="D193" s="67"/>
      <c r="E193" s="67"/>
      <c r="F193" s="83">
        <v>400000000</v>
      </c>
      <c r="G193" s="69" t="s">
        <v>2</v>
      </c>
      <c r="H193" s="94">
        <f>'TABEL RENJA 2.4 '!H193</f>
        <v>300000000</v>
      </c>
      <c r="I193" s="405"/>
      <c r="J193" s="405"/>
      <c r="K193" s="425"/>
      <c r="L193" s="320"/>
      <c r="M193" s="320"/>
    </row>
    <row r="194" spans="1:13" ht="45">
      <c r="A194" s="65"/>
      <c r="B194" s="66" t="s">
        <v>28</v>
      </c>
      <c r="C194" s="67" t="s">
        <v>35</v>
      </c>
      <c r="D194" s="67"/>
      <c r="E194" s="67"/>
      <c r="F194" s="83" t="s">
        <v>124</v>
      </c>
      <c r="G194" s="69">
        <v>116560000</v>
      </c>
      <c r="H194" s="94">
        <v>116560000</v>
      </c>
      <c r="I194" s="405"/>
      <c r="J194" s="405"/>
      <c r="K194" s="425"/>
      <c r="L194" s="320"/>
      <c r="M194" s="320"/>
    </row>
    <row r="195" spans="1:13" ht="45">
      <c r="A195" s="65"/>
      <c r="B195" s="66" t="s">
        <v>29</v>
      </c>
      <c r="C195" s="67" t="s">
        <v>35</v>
      </c>
      <c r="D195" s="67"/>
      <c r="E195" s="67"/>
      <c r="F195" s="83" t="s">
        <v>124</v>
      </c>
      <c r="G195" s="69" t="s">
        <v>2</v>
      </c>
      <c r="H195" s="94">
        <v>191000000</v>
      </c>
      <c r="I195" s="405"/>
      <c r="J195" s="405"/>
      <c r="K195" s="425"/>
      <c r="L195" s="353">
        <v>24000000</v>
      </c>
      <c r="M195" s="353" t="s">
        <v>202</v>
      </c>
    </row>
    <row r="196" spans="1:13" ht="45">
      <c r="A196" s="65"/>
      <c r="B196" s="66" t="s">
        <v>30</v>
      </c>
      <c r="C196" s="67" t="s">
        <v>35</v>
      </c>
      <c r="D196" s="67"/>
      <c r="E196" s="67"/>
      <c r="F196" s="83" t="s">
        <v>124</v>
      </c>
      <c r="G196" s="69" t="s">
        <v>2</v>
      </c>
      <c r="H196" s="94">
        <f>'TABEL RENJA 2.4 '!H196</f>
        <v>191000000</v>
      </c>
      <c r="I196" s="405"/>
      <c r="J196" s="405"/>
      <c r="K196" s="425"/>
      <c r="L196" s="320"/>
      <c r="M196" s="320"/>
    </row>
    <row r="197" spans="1:13" ht="45">
      <c r="A197" s="65"/>
      <c r="B197" s="66" t="s">
        <v>31</v>
      </c>
      <c r="C197" s="67" t="s">
        <v>35</v>
      </c>
      <c r="D197" s="67"/>
      <c r="E197" s="67"/>
      <c r="F197" s="83" t="s">
        <v>124</v>
      </c>
      <c r="G197" s="69" t="s">
        <v>2</v>
      </c>
      <c r="H197" s="94">
        <f>'TABEL RENJA 2.4 '!H197</f>
        <v>200000000</v>
      </c>
      <c r="I197" s="405"/>
      <c r="J197" s="405"/>
      <c r="K197" s="425"/>
      <c r="L197" s="362" t="s">
        <v>203</v>
      </c>
      <c r="M197" s="363" t="s">
        <v>202</v>
      </c>
    </row>
    <row r="198" spans="1:13" ht="45">
      <c r="A198" s="65"/>
      <c r="B198" s="66" t="s">
        <v>32</v>
      </c>
      <c r="C198" s="67" t="s">
        <v>35</v>
      </c>
      <c r="D198" s="67"/>
      <c r="E198" s="67"/>
      <c r="F198" s="83" t="s">
        <v>124</v>
      </c>
      <c r="G198" s="69" t="s">
        <v>2</v>
      </c>
      <c r="H198" s="94">
        <v>137546000</v>
      </c>
      <c r="I198" s="405"/>
      <c r="J198" s="405"/>
      <c r="K198" s="425"/>
      <c r="L198" s="320"/>
      <c r="M198" s="320"/>
    </row>
    <row r="199" spans="1:13" ht="30">
      <c r="A199" s="65"/>
      <c r="B199" s="66" t="s">
        <v>33</v>
      </c>
      <c r="C199" s="67" t="s">
        <v>156</v>
      </c>
      <c r="D199" s="271" t="s">
        <v>92</v>
      </c>
      <c r="E199" s="271" t="s">
        <v>92</v>
      </c>
      <c r="F199" s="83">
        <v>153000000</v>
      </c>
      <c r="G199" s="69">
        <v>230352000</v>
      </c>
      <c r="H199" s="94">
        <f>'TABEL RENJA 2.4 '!H199</f>
        <v>137546000</v>
      </c>
      <c r="I199" s="405"/>
      <c r="J199" s="405"/>
      <c r="K199" s="425"/>
      <c r="L199" s="320"/>
      <c r="M199" s="320"/>
    </row>
    <row r="200" spans="1:13">
      <c r="A200" s="65"/>
      <c r="B200" s="66"/>
      <c r="C200" s="67" t="s">
        <v>158</v>
      </c>
      <c r="D200" s="67"/>
      <c r="E200" s="67"/>
      <c r="F200" s="83">
        <v>65000000</v>
      </c>
      <c r="G200" s="78">
        <v>0</v>
      </c>
      <c r="H200" s="230">
        <v>0</v>
      </c>
      <c r="I200" s="429"/>
      <c r="J200" s="429"/>
      <c r="K200" s="430"/>
      <c r="L200" s="320"/>
      <c r="M200" s="320"/>
    </row>
    <row r="201" spans="1:13" ht="30">
      <c r="A201" s="65">
        <v>32</v>
      </c>
      <c r="B201" s="66"/>
      <c r="C201" s="210" t="s">
        <v>157</v>
      </c>
      <c r="D201" s="250" t="s">
        <v>92</v>
      </c>
      <c r="E201" s="250" t="s">
        <v>92</v>
      </c>
      <c r="F201" s="72">
        <v>217112000</v>
      </c>
      <c r="G201" s="217">
        <v>217112000</v>
      </c>
      <c r="H201" s="93">
        <v>217112000</v>
      </c>
      <c r="I201" s="405"/>
      <c r="J201" s="405"/>
      <c r="K201" s="425"/>
      <c r="L201" s="320"/>
      <c r="M201" s="320"/>
    </row>
    <row r="202" spans="1:13" ht="45">
      <c r="A202" s="65"/>
      <c r="B202" s="66" t="s">
        <v>33</v>
      </c>
      <c r="C202" s="67" t="s">
        <v>35</v>
      </c>
      <c r="D202" s="272" t="s">
        <v>181</v>
      </c>
      <c r="E202" s="272" t="s">
        <v>179</v>
      </c>
      <c r="F202" s="72" t="s">
        <v>128</v>
      </c>
      <c r="G202" s="69" t="s">
        <v>92</v>
      </c>
      <c r="H202" s="94" t="e">
        <f>'TABEL RENJA 2.4 '!H202</f>
        <v>#REF!</v>
      </c>
      <c r="I202" s="405"/>
      <c r="J202" s="405"/>
      <c r="K202" s="425"/>
      <c r="L202" s="320"/>
      <c r="M202" s="320"/>
    </row>
    <row r="203" spans="1:13" ht="60">
      <c r="A203" s="65">
        <v>33</v>
      </c>
      <c r="B203" s="66" t="s">
        <v>129</v>
      </c>
      <c r="C203" s="210"/>
      <c r="D203" s="210"/>
      <c r="E203" s="210"/>
      <c r="F203" s="85">
        <v>38937500</v>
      </c>
      <c r="G203" s="217">
        <v>20300000</v>
      </c>
      <c r="H203" s="93">
        <f>'TABEL RENJA 2.4 '!H203</f>
        <v>102007000</v>
      </c>
      <c r="I203" s="405"/>
      <c r="J203" s="405"/>
      <c r="K203" s="425"/>
      <c r="L203" s="320"/>
      <c r="M203" s="320"/>
    </row>
    <row r="204" spans="1:13">
      <c r="A204" s="65"/>
      <c r="B204" s="66" t="s">
        <v>25</v>
      </c>
      <c r="C204" s="67" t="s">
        <v>24</v>
      </c>
      <c r="D204" s="67"/>
      <c r="E204" s="67"/>
      <c r="F204" s="85">
        <v>21437500</v>
      </c>
      <c r="G204" s="69">
        <v>14500000</v>
      </c>
      <c r="H204" s="94">
        <f>'TABEL RENJA 2.4 '!H204</f>
        <v>11557000</v>
      </c>
      <c r="I204" s="405"/>
      <c r="J204" s="405"/>
      <c r="K204" s="425"/>
      <c r="L204" s="320"/>
      <c r="M204" s="320"/>
    </row>
    <row r="205" spans="1:13">
      <c r="A205" s="65"/>
      <c r="B205" s="66" t="s">
        <v>26</v>
      </c>
      <c r="C205" s="67" t="s">
        <v>35</v>
      </c>
      <c r="D205" s="67"/>
      <c r="E205" s="67"/>
      <c r="F205" s="85">
        <v>21375000</v>
      </c>
      <c r="G205" s="69">
        <v>15550000</v>
      </c>
      <c r="H205" s="94">
        <f>'TABEL RENJA 2.4 '!H205</f>
        <v>12500000</v>
      </c>
      <c r="I205" s="405"/>
      <c r="J205" s="405"/>
      <c r="K205" s="425"/>
      <c r="L205" s="320"/>
      <c r="M205" s="320"/>
    </row>
    <row r="206" spans="1:13">
      <c r="A206" s="65"/>
      <c r="B206" s="66" t="s">
        <v>27</v>
      </c>
      <c r="C206" s="67" t="s">
        <v>35</v>
      </c>
      <c r="D206" s="67"/>
      <c r="E206" s="67"/>
      <c r="F206" s="85">
        <v>21375000</v>
      </c>
      <c r="G206" s="69">
        <v>11650000</v>
      </c>
      <c r="H206" s="94">
        <f>'TABEL RENJA 2.4 '!H206</f>
        <v>13550000</v>
      </c>
      <c r="I206" s="405"/>
      <c r="J206" s="405"/>
      <c r="K206" s="425"/>
      <c r="L206" s="320"/>
      <c r="M206" s="320"/>
    </row>
    <row r="207" spans="1:13">
      <c r="A207" s="65"/>
      <c r="B207" s="66" t="s">
        <v>28</v>
      </c>
      <c r="C207" s="67" t="s">
        <v>35</v>
      </c>
      <c r="D207" s="67"/>
      <c r="E207" s="67"/>
      <c r="F207" s="85">
        <v>21375000</v>
      </c>
      <c r="G207" s="69">
        <v>15500000</v>
      </c>
      <c r="H207" s="94">
        <f>'TABEL RENJA 2.4 '!H207</f>
        <v>9650000</v>
      </c>
      <c r="I207" s="405"/>
      <c r="J207" s="405"/>
      <c r="K207" s="425"/>
      <c r="L207" s="320"/>
      <c r="M207" s="320"/>
    </row>
    <row r="208" spans="1:13">
      <c r="A208" s="65"/>
      <c r="B208" s="66" t="s">
        <v>29</v>
      </c>
      <c r="C208" s="67" t="s">
        <v>35</v>
      </c>
      <c r="D208" s="67"/>
      <c r="E208" s="67"/>
      <c r="F208" s="85">
        <v>21375000</v>
      </c>
      <c r="G208" s="69">
        <v>11700000</v>
      </c>
      <c r="H208" s="94">
        <f>'TABEL RENJA 2.4 '!H208</f>
        <v>13500000</v>
      </c>
      <c r="I208" s="405"/>
      <c r="J208" s="405"/>
      <c r="K208" s="425"/>
      <c r="L208" s="320"/>
      <c r="M208" s="320"/>
    </row>
    <row r="209" spans="1:13">
      <c r="A209" s="65"/>
      <c r="B209" s="66" t="s">
        <v>30</v>
      </c>
      <c r="C209" s="67" t="s">
        <v>35</v>
      </c>
      <c r="D209" s="67"/>
      <c r="E209" s="67"/>
      <c r="F209" s="85">
        <v>21375000</v>
      </c>
      <c r="G209" s="69">
        <v>11475000</v>
      </c>
      <c r="H209" s="94">
        <f>'TABEL RENJA 2.4 '!H209</f>
        <v>9700000</v>
      </c>
      <c r="I209" s="405"/>
      <c r="J209" s="405"/>
      <c r="K209" s="425"/>
      <c r="L209" s="320"/>
      <c r="M209" s="320"/>
    </row>
    <row r="210" spans="1:13">
      <c r="A210" s="65"/>
      <c r="B210" s="66" t="s">
        <v>31</v>
      </c>
      <c r="C210" s="67" t="s">
        <v>35</v>
      </c>
      <c r="D210" s="67"/>
      <c r="E210" s="67"/>
      <c r="F210" s="85">
        <v>21375000</v>
      </c>
      <c r="G210" s="69">
        <v>14500000</v>
      </c>
      <c r="H210" s="94">
        <f>'TABEL RENJA 2.4 '!H210</f>
        <v>9475000</v>
      </c>
      <c r="I210" s="405"/>
      <c r="J210" s="405"/>
      <c r="K210" s="425"/>
      <c r="L210" s="320"/>
      <c r="M210" s="320"/>
    </row>
    <row r="211" spans="1:13" ht="15.75" thickBot="1">
      <c r="A211" s="87"/>
      <c r="B211" s="88" t="s">
        <v>32</v>
      </c>
      <c r="C211" s="89" t="s">
        <v>35</v>
      </c>
      <c r="D211" s="89"/>
      <c r="E211" s="89"/>
      <c r="F211" s="90">
        <v>21375000</v>
      </c>
      <c r="G211" s="91">
        <v>11575000</v>
      </c>
      <c r="H211" s="95">
        <f>'TABEL RENJA 2.4 '!H211</f>
        <v>12500000</v>
      </c>
      <c r="I211" s="414"/>
      <c r="J211" s="414"/>
      <c r="K211" s="431"/>
      <c r="L211" s="415"/>
      <c r="M211" s="415"/>
    </row>
    <row r="212" spans="1:13" ht="31.5" thickTop="1" thickBot="1">
      <c r="A212" s="406"/>
      <c r="B212" s="407" t="s">
        <v>33</v>
      </c>
      <c r="C212" s="408"/>
      <c r="D212" s="408"/>
      <c r="E212" s="408"/>
      <c r="F212" s="409"/>
      <c r="G212" s="310"/>
      <c r="H212" s="410"/>
    </row>
    <row r="213" spans="1:13" ht="15.75" thickTop="1"/>
  </sheetData>
  <autoFilter ref="A8:H212"/>
  <mergeCells count="7">
    <mergeCell ref="A5:H5"/>
    <mergeCell ref="A2:H2"/>
    <mergeCell ref="A4:H4"/>
    <mergeCell ref="G112:G119"/>
    <mergeCell ref="G122:G129"/>
    <mergeCell ref="D7:D8"/>
    <mergeCell ref="E7:E8"/>
  </mergeCells>
  <pageMargins left="0.78740157480314998" right="0.59055118110236204" top="0.39370078740157499" bottom="0.39370078740157499" header="0" footer="0"/>
  <pageSetup paperSize="9" scale="6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TABEL RENJA 2.3 27 JULI 2020</vt:lpstr>
      <vt:lpstr>TABEL RENJA 2.4 </vt:lpstr>
      <vt:lpstr>TABEL RENJA 2.5</vt:lpstr>
      <vt:lpstr>'TABEL RENJA 2.3 27 JULI 2020'!Print_Titles</vt:lpstr>
      <vt:lpstr>'TABEL RENJA 2.4 '!Print_Titles</vt:lpstr>
      <vt:lpstr>'TABEL RENJA 2.5'!Print_Titles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DELL</cp:lastModifiedBy>
  <cp:lastPrinted>2021-05-25T01:27:48Z</cp:lastPrinted>
  <dcterms:created xsi:type="dcterms:W3CDTF">2017-02-23T08:18:45Z</dcterms:created>
  <dcterms:modified xsi:type="dcterms:W3CDTF">2021-05-25T02:50:09Z</dcterms:modified>
</cp:coreProperties>
</file>